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Users\Iveta\Desktop\Šaštín\vyzva na zverejnenie ZŠ kanalizácia\"/>
    </mc:Choice>
  </mc:AlternateContent>
  <xr:revisionPtr revIDLastSave="0" documentId="8_{B3FD1DE5-EB55-4653-B857-0D310444B9BC}" xr6:coauthVersionLast="45" xr6:coauthVersionMax="45" xr10:uidLastSave="{00000000-0000-0000-0000-000000000000}"/>
  <bookViews>
    <workbookView xWindow="2640" yWindow="1650" windowWidth="24045" windowHeight="11400" xr2:uid="{00000000-000D-0000-FFFF-FFFF00000000}"/>
  </bookViews>
  <sheets>
    <sheet name="Rekapitulácia stavby" sheetId="1" r:id="rId1"/>
    <sheet name="1366 - ZŠ Šaštín-Stráže -..." sheetId="2" r:id="rId2"/>
  </sheets>
  <definedNames>
    <definedName name="_xlnm._FilterDatabase" localSheetId="1" hidden="1">'1366 - ZŠ Šaštín-Stráže -...'!$C$136:$K$314</definedName>
    <definedName name="_xlnm.Print_Titles" localSheetId="1">'1366 - ZŠ Šaštín-Stráže -...'!$136:$136</definedName>
    <definedName name="_xlnm.Print_Titles" localSheetId="0">'Rekapitulácia stavby'!$92:$92</definedName>
    <definedName name="_xlnm.Print_Area" localSheetId="1">'1366 - ZŠ Šaštín-Stráže -...'!$C$4:$J$76,'1366 - ZŠ Šaštín-Stráže -...'!$C$82:$J$120,'1366 - ZŠ Šaštín-Stráže -...'!$C$126:$K$314</definedName>
    <definedName name="_xlnm.Print_Area" localSheetId="0">'Rekapitulácia stavby'!$D$4:$AO$76,'Rekapitulácia stavby'!$C$82:$AQ$103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4" i="2"/>
  <c r="BH274" i="2"/>
  <c r="BG274" i="2"/>
  <c r="BE274" i="2"/>
  <c r="T274" i="2"/>
  <c r="R274" i="2"/>
  <c r="P274" i="2"/>
  <c r="BI268" i="2"/>
  <c r="BH268" i="2"/>
  <c r="BG268" i="2"/>
  <c r="BE268" i="2"/>
  <c r="T268" i="2"/>
  <c r="R268" i="2"/>
  <c r="P268" i="2"/>
  <c r="BI265" i="2"/>
  <c r="BH265" i="2"/>
  <c r="BG265" i="2"/>
  <c r="BE265" i="2"/>
  <c r="T265" i="2"/>
  <c r="T264" i="2"/>
  <c r="R265" i="2"/>
  <c r="R264" i="2" s="1"/>
  <c r="P265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4" i="2"/>
  <c r="BH244" i="2"/>
  <c r="BG244" i="2"/>
  <c r="BE244" i="2"/>
  <c r="T244" i="2"/>
  <c r="R244" i="2"/>
  <c r="P244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1" i="2"/>
  <c r="BH191" i="2"/>
  <c r="BG191" i="2"/>
  <c r="BE191" i="2"/>
  <c r="T191" i="2"/>
  <c r="R191" i="2"/>
  <c r="P191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5" i="2"/>
  <c r="BH165" i="2"/>
  <c r="BG165" i="2"/>
  <c r="BE165" i="2"/>
  <c r="T165" i="2"/>
  <c r="R165" i="2"/>
  <c r="P165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J134" i="2"/>
  <c r="J133" i="2"/>
  <c r="F133" i="2"/>
  <c r="F131" i="2"/>
  <c r="E129" i="2"/>
  <c r="BI118" i="2"/>
  <c r="BH118" i="2"/>
  <c r="BG118" i="2"/>
  <c r="BE118" i="2"/>
  <c r="BI117" i="2"/>
  <c r="BH117" i="2"/>
  <c r="BG117" i="2"/>
  <c r="BF117" i="2"/>
  <c r="BE117" i="2"/>
  <c r="BI116" i="2"/>
  <c r="BH116" i="2"/>
  <c r="BG116" i="2"/>
  <c r="BF116" i="2"/>
  <c r="BE116" i="2"/>
  <c r="BI115" i="2"/>
  <c r="BH115" i="2"/>
  <c r="BG115" i="2"/>
  <c r="BF115" i="2"/>
  <c r="BE115" i="2"/>
  <c r="BI114" i="2"/>
  <c r="BH114" i="2"/>
  <c r="BG114" i="2"/>
  <c r="BF114" i="2"/>
  <c r="BE114" i="2"/>
  <c r="BI113" i="2"/>
  <c r="BH113" i="2"/>
  <c r="BG113" i="2"/>
  <c r="BF113" i="2"/>
  <c r="BE113" i="2"/>
  <c r="J90" i="2"/>
  <c r="J89" i="2"/>
  <c r="F89" i="2"/>
  <c r="F87" i="2"/>
  <c r="E85" i="2"/>
  <c r="J16" i="2"/>
  <c r="E16" i="2"/>
  <c r="F90" i="2" s="1"/>
  <c r="J15" i="2"/>
  <c r="J10" i="2"/>
  <c r="J87" i="2" s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BK313" i="2"/>
  <c r="BK306" i="2"/>
  <c r="J303" i="2"/>
  <c r="J296" i="2"/>
  <c r="BK294" i="2"/>
  <c r="BK293" i="2"/>
  <c r="BK285" i="2"/>
  <c r="J282" i="2"/>
  <c r="J281" i="2"/>
  <c r="J280" i="2"/>
  <c r="J279" i="2"/>
  <c r="J278" i="2"/>
  <c r="J276" i="2"/>
  <c r="BK268" i="2"/>
  <c r="J265" i="2"/>
  <c r="J252" i="2"/>
  <c r="BK251" i="2"/>
  <c r="J250" i="2"/>
  <c r="BK238" i="2"/>
  <c r="AS94" i="1"/>
  <c r="BK314" i="2"/>
  <c r="BK312" i="2"/>
  <c r="J308" i="2"/>
  <c r="J307" i="2"/>
  <c r="J306" i="2"/>
  <c r="BK296" i="2"/>
  <c r="J294" i="2"/>
  <c r="BK289" i="2"/>
  <c r="J287" i="2"/>
  <c r="J285" i="2"/>
  <c r="BK281" i="2"/>
  <c r="BK279" i="2"/>
  <c r="BK278" i="2"/>
  <c r="J277" i="2"/>
  <c r="BK276" i="2"/>
  <c r="J274" i="2"/>
  <c r="BK263" i="2"/>
  <c r="J262" i="2"/>
  <c r="BK259" i="2"/>
  <c r="BK253" i="2"/>
  <c r="BK252" i="2"/>
  <c r="J251" i="2"/>
  <c r="BK250" i="2"/>
  <c r="J239" i="2"/>
  <c r="J238" i="2"/>
  <c r="BK236" i="2"/>
  <c r="BK234" i="2"/>
  <c r="J232" i="2"/>
  <c r="J226" i="2"/>
  <c r="J225" i="2"/>
  <c r="BK224" i="2"/>
  <c r="BK223" i="2"/>
  <c r="BK222" i="2"/>
  <c r="J221" i="2"/>
  <c r="BK220" i="2"/>
  <c r="J219" i="2"/>
  <c r="BK218" i="2"/>
  <c r="BK217" i="2"/>
  <c r="BK216" i="2"/>
  <c r="BK215" i="2"/>
  <c r="J214" i="2"/>
  <c r="BK213" i="2"/>
  <c r="J212" i="2"/>
  <c r="J211" i="2"/>
  <c r="J210" i="2"/>
  <c r="J209" i="2"/>
  <c r="BK208" i="2"/>
  <c r="J207" i="2"/>
  <c r="BK206" i="2"/>
  <c r="J205" i="2"/>
  <c r="J204" i="2"/>
  <c r="BK203" i="2"/>
  <c r="BK202" i="2"/>
  <c r="BK201" i="2"/>
  <c r="BK200" i="2"/>
  <c r="BK199" i="2"/>
  <c r="J198" i="2"/>
  <c r="J196" i="2"/>
  <c r="J191" i="2"/>
  <c r="J186" i="2"/>
  <c r="J183" i="2"/>
  <c r="BK182" i="2"/>
  <c r="J181" i="2"/>
  <c r="BK179" i="2"/>
  <c r="J177" i="2"/>
  <c r="BK173" i="2"/>
  <c r="J171" i="2"/>
  <c r="BK165" i="2"/>
  <c r="J161" i="2"/>
  <c r="J158" i="2"/>
  <c r="J154" i="2"/>
  <c r="J153" i="2"/>
  <c r="BK152" i="2"/>
  <c r="J152" i="2"/>
  <c r="BK150" i="2"/>
  <c r="BK148" i="2"/>
  <c r="BK142" i="2"/>
  <c r="J314" i="2"/>
  <c r="J311" i="2"/>
  <c r="BK310" i="2"/>
  <c r="J309" i="2"/>
  <c r="J302" i="2"/>
  <c r="J293" i="2"/>
  <c r="J292" i="2"/>
  <c r="J290" i="2"/>
  <c r="BK288" i="2"/>
  <c r="BK284" i="2"/>
  <c r="BK282" i="2"/>
  <c r="BK277" i="2"/>
  <c r="J268" i="2"/>
  <c r="BK262" i="2"/>
  <c r="BK261" i="2"/>
  <c r="J259" i="2"/>
  <c r="BK258" i="2"/>
  <c r="J253" i="2"/>
  <c r="J244" i="2"/>
  <c r="J236" i="2"/>
  <c r="J234" i="2"/>
  <c r="J230" i="2"/>
  <c r="J228" i="2"/>
  <c r="BK226" i="2"/>
  <c r="BK225" i="2"/>
  <c r="J224" i="2"/>
  <c r="J223" i="2"/>
  <c r="J222" i="2"/>
  <c r="BK221" i="2"/>
  <c r="J220" i="2"/>
  <c r="BK219" i="2"/>
  <c r="J218" i="2"/>
  <c r="J217" i="2"/>
  <c r="J216" i="2"/>
  <c r="J215" i="2"/>
  <c r="BK214" i="2"/>
  <c r="J213" i="2"/>
  <c r="BK212" i="2"/>
  <c r="BK211" i="2"/>
  <c r="BK210" i="2"/>
  <c r="BK209" i="2"/>
  <c r="J208" i="2"/>
  <c r="BK207" i="2"/>
  <c r="J206" i="2"/>
  <c r="BK205" i="2"/>
  <c r="BK204" i="2"/>
  <c r="J203" i="2"/>
  <c r="J202" i="2"/>
  <c r="J201" i="2"/>
  <c r="J200" i="2"/>
  <c r="J199" i="2"/>
  <c r="BK198" i="2"/>
  <c r="BK196" i="2"/>
  <c r="BK191" i="2"/>
  <c r="BK186" i="2"/>
  <c r="BK183" i="2"/>
  <c r="J182" i="2"/>
  <c r="BK181" i="2"/>
  <c r="J179" i="2"/>
  <c r="BK177" i="2"/>
  <c r="BK175" i="2"/>
  <c r="J175" i="2"/>
  <c r="J173" i="2"/>
  <c r="BK171" i="2"/>
  <c r="J165" i="2"/>
  <c r="BK161" i="2"/>
  <c r="BK158" i="2"/>
  <c r="BK154" i="2"/>
  <c r="BK153" i="2"/>
  <c r="J150" i="2"/>
  <c r="J148" i="2"/>
  <c r="J146" i="2"/>
  <c r="J142" i="2"/>
  <c r="J140" i="2"/>
  <c r="J313" i="2"/>
  <c r="J312" i="2"/>
  <c r="BK311" i="2"/>
  <c r="J310" i="2"/>
  <c r="BK309" i="2"/>
  <c r="BK308" i="2"/>
  <c r="BK307" i="2"/>
  <c r="BK303" i="2"/>
  <c r="BK302" i="2"/>
  <c r="BK292" i="2"/>
  <c r="BK290" i="2"/>
  <c r="J289" i="2"/>
  <c r="J288" i="2"/>
  <c r="BK287" i="2"/>
  <c r="J284" i="2"/>
  <c r="BK280" i="2"/>
  <c r="BK274" i="2"/>
  <c r="BK265" i="2"/>
  <c r="J263" i="2"/>
  <c r="J261" i="2"/>
  <c r="J258" i="2"/>
  <c r="BK244" i="2"/>
  <c r="BK239" i="2"/>
  <c r="BK232" i="2"/>
  <c r="BK230" i="2"/>
  <c r="BK228" i="2"/>
  <c r="BK146" i="2"/>
  <c r="BK140" i="2"/>
  <c r="P139" i="2" l="1"/>
  <c r="BK170" i="2"/>
  <c r="J170" i="2" s="1"/>
  <c r="J98" i="2" s="1"/>
  <c r="BK185" i="2"/>
  <c r="J185" i="2"/>
  <c r="J99" i="2" s="1"/>
  <c r="P227" i="2"/>
  <c r="T227" i="2"/>
  <c r="BK267" i="2"/>
  <c r="J267" i="2" s="1"/>
  <c r="J104" i="2" s="1"/>
  <c r="P267" i="2"/>
  <c r="T267" i="2"/>
  <c r="R275" i="2"/>
  <c r="P291" i="2"/>
  <c r="BK305" i="2"/>
  <c r="BK304" i="2"/>
  <c r="J304" i="2" s="1"/>
  <c r="J108" i="2" s="1"/>
  <c r="R139" i="2"/>
  <c r="P160" i="2"/>
  <c r="T170" i="2"/>
  <c r="BK197" i="2"/>
  <c r="J197" i="2" s="1"/>
  <c r="J100" i="2" s="1"/>
  <c r="R197" i="2"/>
  <c r="BK227" i="2"/>
  <c r="J227" i="2" s="1"/>
  <c r="J101" i="2" s="1"/>
  <c r="R227" i="2"/>
  <c r="T275" i="2"/>
  <c r="R291" i="2"/>
  <c r="BK295" i="2"/>
  <c r="J295" i="2" s="1"/>
  <c r="J107" i="2" s="1"/>
  <c r="R295" i="2"/>
  <c r="P305" i="2"/>
  <c r="P304" i="2" s="1"/>
  <c r="BK139" i="2"/>
  <c r="J139" i="2" s="1"/>
  <c r="J96" i="2" s="1"/>
  <c r="T139" i="2"/>
  <c r="T160" i="2"/>
  <c r="P170" i="2"/>
  <c r="P185" i="2"/>
  <c r="R185" i="2"/>
  <c r="T185" i="2"/>
  <c r="P197" i="2"/>
  <c r="T197" i="2"/>
  <c r="BK275" i="2"/>
  <c r="J275" i="2"/>
  <c r="J105" i="2" s="1"/>
  <c r="P295" i="2"/>
  <c r="R305" i="2"/>
  <c r="R304" i="2"/>
  <c r="BK160" i="2"/>
  <c r="J160" i="2"/>
  <c r="J97" i="2" s="1"/>
  <c r="R160" i="2"/>
  <c r="R170" i="2"/>
  <c r="R267" i="2"/>
  <c r="R266" i="2" s="1"/>
  <c r="P275" i="2"/>
  <c r="BK291" i="2"/>
  <c r="J291" i="2"/>
  <c r="J106" i="2" s="1"/>
  <c r="T291" i="2"/>
  <c r="T295" i="2"/>
  <c r="T305" i="2"/>
  <c r="T304" i="2" s="1"/>
  <c r="F134" i="2"/>
  <c r="BF140" i="2"/>
  <c r="BF225" i="2"/>
  <c r="BF226" i="2"/>
  <c r="BF230" i="2"/>
  <c r="BF232" i="2"/>
  <c r="BF234" i="2"/>
  <c r="BF253" i="2"/>
  <c r="BF259" i="2"/>
  <c r="BF263" i="2"/>
  <c r="BF302" i="2"/>
  <c r="BF306" i="2"/>
  <c r="J131" i="2"/>
  <c r="BF148" i="2"/>
  <c r="BF153" i="2"/>
  <c r="BF158" i="2"/>
  <c r="BF161" i="2"/>
  <c r="BF175" i="2"/>
  <c r="BF177" i="2"/>
  <c r="BF181" i="2"/>
  <c r="BF182" i="2"/>
  <c r="BF186" i="2"/>
  <c r="BF198" i="2"/>
  <c r="BF200" i="2"/>
  <c r="BF203" i="2"/>
  <c r="BF204" i="2"/>
  <c r="BF207" i="2"/>
  <c r="BF209" i="2"/>
  <c r="BF210" i="2"/>
  <c r="BF211" i="2"/>
  <c r="BF212" i="2"/>
  <c r="BF214" i="2"/>
  <c r="BF215" i="2"/>
  <c r="BF217" i="2"/>
  <c r="BF219" i="2"/>
  <c r="BF221" i="2"/>
  <c r="BF223" i="2"/>
  <c r="BF236" i="2"/>
  <c r="BF239" i="2"/>
  <c r="BF252" i="2"/>
  <c r="BF258" i="2"/>
  <c r="BF265" i="2"/>
  <c r="BF278" i="2"/>
  <c r="BF282" i="2"/>
  <c r="BF287" i="2"/>
  <c r="BF288" i="2"/>
  <c r="BF289" i="2"/>
  <c r="BF290" i="2"/>
  <c r="BF292" i="2"/>
  <c r="BF293" i="2"/>
  <c r="BF294" i="2"/>
  <c r="BF296" i="2"/>
  <c r="BF307" i="2"/>
  <c r="BF309" i="2"/>
  <c r="BK264" i="2"/>
  <c r="J264" i="2" s="1"/>
  <c r="J102" i="2" s="1"/>
  <c r="BF142" i="2"/>
  <c r="BF146" i="2"/>
  <c r="BF150" i="2"/>
  <c r="BF152" i="2"/>
  <c r="BF154" i="2"/>
  <c r="BF165" i="2"/>
  <c r="BF171" i="2"/>
  <c r="BF173" i="2"/>
  <c r="BF179" i="2"/>
  <c r="BF183" i="2"/>
  <c r="BF191" i="2"/>
  <c r="BF196" i="2"/>
  <c r="BF199" i="2"/>
  <c r="BF201" i="2"/>
  <c r="BF202" i="2"/>
  <c r="BF205" i="2"/>
  <c r="BF206" i="2"/>
  <c r="BF208" i="2"/>
  <c r="BF213" i="2"/>
  <c r="BF216" i="2"/>
  <c r="BF218" i="2"/>
  <c r="BF220" i="2"/>
  <c r="BF222" i="2"/>
  <c r="BF224" i="2"/>
  <c r="BF228" i="2"/>
  <c r="BF238" i="2"/>
  <c r="BF244" i="2"/>
  <c r="BF250" i="2"/>
  <c r="BF251" i="2"/>
  <c r="BF261" i="2"/>
  <c r="BF268" i="2"/>
  <c r="BF276" i="2"/>
  <c r="BF284" i="2"/>
  <c r="BF285" i="2"/>
  <c r="BF303" i="2"/>
  <c r="BF308" i="2"/>
  <c r="BF310" i="2"/>
  <c r="BF311" i="2"/>
  <c r="BF312" i="2"/>
  <c r="BF314" i="2"/>
  <c r="BF262" i="2"/>
  <c r="BF274" i="2"/>
  <c r="BF277" i="2"/>
  <c r="BF279" i="2"/>
  <c r="BF280" i="2"/>
  <c r="BF281" i="2"/>
  <c r="BF313" i="2"/>
  <c r="F35" i="2"/>
  <c r="BB95" i="1" s="1"/>
  <c r="BB94" i="1" s="1"/>
  <c r="AX94" i="1" s="1"/>
  <c r="J33" i="2"/>
  <c r="AV95" i="1" s="1"/>
  <c r="F36" i="2"/>
  <c r="BC95" i="1" s="1"/>
  <c r="BC94" i="1" s="1"/>
  <c r="AY94" i="1" s="1"/>
  <c r="F33" i="2"/>
  <c r="AZ95" i="1" s="1"/>
  <c r="AZ94" i="1" s="1"/>
  <c r="AV94" i="1" s="1"/>
  <c r="F37" i="2"/>
  <c r="BD95" i="1" s="1"/>
  <c r="BD94" i="1" s="1"/>
  <c r="W36" i="1" s="1"/>
  <c r="T266" i="2" l="1"/>
  <c r="T138" i="2"/>
  <c r="T137" i="2" s="1"/>
  <c r="R138" i="2"/>
  <c r="R137" i="2" s="1"/>
  <c r="P266" i="2"/>
  <c r="P138" i="2"/>
  <c r="P137" i="2"/>
  <c r="AU95" i="1" s="1"/>
  <c r="AU94" i="1" s="1"/>
  <c r="BK266" i="2"/>
  <c r="J266" i="2" s="1"/>
  <c r="J103" i="2" s="1"/>
  <c r="J305" i="2"/>
  <c r="J109" i="2"/>
  <c r="BK138" i="2"/>
  <c r="J138" i="2"/>
  <c r="J95" i="2" s="1"/>
  <c r="W34" i="1"/>
  <c r="W35" i="1"/>
  <c r="BK137" i="2" l="1"/>
  <c r="J137" i="2"/>
  <c r="J94" i="2"/>
  <c r="J28" i="2" l="1"/>
  <c r="J118" i="2" l="1"/>
  <c r="BF118" i="2"/>
  <c r="J34" i="2"/>
  <c r="AW95" i="1" s="1"/>
  <c r="AT95" i="1" s="1"/>
  <c r="J112" i="2" l="1"/>
  <c r="J29" i="2"/>
  <c r="J30" i="2"/>
  <c r="AG95" i="1" s="1"/>
  <c r="AG94" i="1" s="1"/>
  <c r="F34" i="2"/>
  <c r="BA95" i="1" s="1"/>
  <c r="BA94" i="1" s="1"/>
  <c r="AW94" i="1" s="1"/>
  <c r="AK33" i="1" s="1"/>
  <c r="J39" i="2" l="1"/>
  <c r="AN95" i="1"/>
  <c r="AG100" i="1"/>
  <c r="CD100" i="1" s="1"/>
  <c r="W33" i="1"/>
  <c r="AG98" i="1"/>
  <c r="CD98" i="1"/>
  <c r="AG99" i="1"/>
  <c r="AV99" i="1" s="1"/>
  <c r="BY99" i="1" s="1"/>
  <c r="AG101" i="1"/>
  <c r="CD101" i="1"/>
  <c r="AT94" i="1"/>
  <c r="AK26" i="1"/>
  <c r="J120" i="2"/>
  <c r="CD99" i="1" l="1"/>
  <c r="AN94" i="1"/>
  <c r="AV101" i="1"/>
  <c r="BY101" i="1"/>
  <c r="AV100" i="1"/>
  <c r="BY100" i="1"/>
  <c r="W32" i="1"/>
  <c r="AV98" i="1"/>
  <c r="BY98" i="1" s="1"/>
  <c r="AG97" i="1"/>
  <c r="AK27" i="1" s="1"/>
  <c r="AN99" i="1"/>
  <c r="AK32" i="1" l="1"/>
  <c r="AK29" i="1"/>
  <c r="AN101" i="1"/>
  <c r="AN98" i="1"/>
  <c r="AN100" i="1"/>
  <c r="AG103" i="1"/>
  <c r="AK38" i="1" l="1"/>
  <c r="AN97" i="1"/>
  <c r="AN103" i="1" l="1"/>
</calcChain>
</file>

<file path=xl/sharedStrings.xml><?xml version="1.0" encoding="utf-8"?>
<sst xmlns="http://schemas.openxmlformats.org/spreadsheetml/2006/main" count="2364" uniqueCount="601">
  <si>
    <t>Export Komplet</t>
  </si>
  <si>
    <t/>
  </si>
  <si>
    <t>2.0</t>
  </si>
  <si>
    <t>ZAMOK</t>
  </si>
  <si>
    <t>False</t>
  </si>
  <si>
    <t>{57766f4d-f3f9-4434-91df-6b6bf9cb19ec}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</si>
  <si>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</si>
  <si>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</si>
  <si>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</si>
  <si>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</si>
  <si>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</si>
  <si>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</si>
  <si>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1366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</si>
  <si>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</si>
  <si>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</si>
  <si>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ZŠ Šaštín-Stráže - Oprava kanalizácie</t>
  </si>
  <si>
    <t>JKSO:</t>
  </si>
  <si>
    <t>KS:</t>
  </si>
  <si>
    <t>Miesto:</t>
  </si>
  <si>
    <t>Šaštín-Stráže</t>
  </si>
  <si>
    <t>Dátum:</t>
  </si>
  <si>
    <t>2. 10. 2019</t>
  </si>
  <si>
    <t>Objednávateľ:</t>
  </si>
  <si>
    <t>IČO:</t>
  </si>
  <si>
    <t>ZŠ Šaštín-Stráže</t>
  </si>
  <si>
    <t>IČ DPH:</t>
  </si>
  <si>
    <t>Zhotoviteľ:</t>
  </si>
  <si>
    <t>Vyplň údaj</t>
  </si>
  <si>
    <t>Projektant:</t>
  </si>
  <si>
    <t>Pavol Slezák</t>
  </si>
  <si>
    <t>True</t>
  </si>
  <si>
    <t>0,01</t>
  </si>
  <si>
    <t>Spracovateľ:</t>
  </si>
  <si>
    <t>Ing. Juraj Havetta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</si>
  <si>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</si>
  <si>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</si>
  <si>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</si>
  <si>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</si>
  <si>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</si>
  <si>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</si>
  <si>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</si>
  <si>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</si>
  <si>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</si>
  <si>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</si>
  <si>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</si>
  <si>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</si>
  <si>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</si>
  <si>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</si>
  <si>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</si>
  <si>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</si>
  <si>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</si>
  <si>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</si>
  <si>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</si>
  <si>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</si>
  <si>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</si>
  <si>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</si>
  <si>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</si>
  <si>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</si>
  <si>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</si>
  <si>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</si>
  <si>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</si>
  <si>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</si>
  <si>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</si>
  <si>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</si>
  <si>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</si>
  <si>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</si>
  <si>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</si>
  <si>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</si>
  <si>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</si>
  <si>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</si>
  <si>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</si>
  <si>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</si>
  <si>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</si>
  <si>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</si>
  <si>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</si>
  <si>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</si>
  <si>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</si>
  <si>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</si>
  <si>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</si>
  <si>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</si>
  <si>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</si>
  <si>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</si>
  <si>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</si>
  <si>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</si>
  <si>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</si>
  <si>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</si>
  <si>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</si>
  <si>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</si>
  <si>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</si>
  <si>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</si>
  <si>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</si>
  <si>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</si>
  <si>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</si>
  <si>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</si>
  <si>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</si>
  <si>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</si>
  <si>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</si>
  <si>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</si>
  <si>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</si>
  <si>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</si>
  <si>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</si>
  <si>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</si>
  <si>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</si>
  <si>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</si>
  <si>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</si>
  <si>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</si>
  <si>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</si>
  <si>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</si>
  <si>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</si>
  <si>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</si>
  <si>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Zdravotechnika - vnútorná kanalizácia</t>
  </si>
  <si>
    <t xml:space="preserve">    724 - Zdravotechnika - strojné vybavenie</t>
  </si>
  <si>
    <t xml:space="preserve">    771 - Podlahy z dlaždíc</t>
  </si>
  <si>
    <t>M - Práce a dodávky M</t>
  </si>
  <si>
    <t xml:space="preserve">    21-M - Elektromontáže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</si>
  <si>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</si>
  <si>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</si>
  <si>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</si>
  <si>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</si>
  <si>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</si>
  <si>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</si>
  <si>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</si>
  <si>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</si>
  <si>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</si>
  <si>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</si>
  <si>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</si>
  <si>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</si>
  <si>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</si>
  <si>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</si>
  <si>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</si>
  <si>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</si>
  <si>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</si>
  <si>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</si>
  <si>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</si>
  <si>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</si>
  <si>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</si>
  <si>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</si>
  <si>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</si>
  <si>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</si>
  <si>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</si>
  <si>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</si>
  <si>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</si>
  <si>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131211111</t>
  </si>
  <si>
    <t>Hĺbenie jám v  hornine tr.3 nesúdržných - ručným náradím</t>
  </si>
  <si>
    <t>m3</t>
  </si>
  <si>
    <t>4</t>
  </si>
  <si>
    <t>1723342330</t>
  </si>
  <si>
    <t>VV</t>
  </si>
  <si>
    <t>"7 ks vonk.šachty" (1,1+1,2+1,3+1,5+2,0+2,1+2,2)*1,5*1,5</t>
  </si>
  <si>
    <t>1312111112</t>
  </si>
  <si>
    <t>Hĺbenie jám v  hornine tr.3 nesúdržných - ručným náradím (vo vnútri)</t>
  </si>
  <si>
    <t>846772002</t>
  </si>
  <si>
    <t>"2 ks šachty" 2*1,0*1,0*1,0</t>
  </si>
  <si>
    <t>"výtlak.kanaliz.do základu" 1,0*1,0*1,0</t>
  </si>
  <si>
    <t>Súčet</t>
  </si>
  <si>
    <t>3</t>
  </si>
  <si>
    <t>132201201</t>
  </si>
  <si>
    <t>Výkop ryhy šírky 600-2000mm horn.3 do 100m3</t>
  </si>
  <si>
    <t>364327301</t>
  </si>
  <si>
    <t>"ryhy priemer.hĺ. 1,3m" 89,5*0,8*1,3</t>
  </si>
  <si>
    <t>132211111</t>
  </si>
  <si>
    <t>Hĺbenie rýh šírky do 600 mm v  hornine tr.3 nesúdržných - ručným náradím</t>
  </si>
  <si>
    <t>654057013</t>
  </si>
  <si>
    <t>"ležatá kanal. vo vnútri" 2*1,8*0,6*0,6</t>
  </si>
  <si>
    <t>5</t>
  </si>
  <si>
    <t>162501102</t>
  </si>
  <si>
    <t>Vodorovné premiestnenie výkopku po spevnenej ceste z horniny tr.1-4, do 100 m3 na vzdialenosť do 3000 m</t>
  </si>
  <si>
    <t>-641429486</t>
  </si>
  <si>
    <t>25,65+3,0+93,08+1,296-74,531-28,64</t>
  </si>
  <si>
    <t>6</t>
  </si>
  <si>
    <t>162501105</t>
  </si>
  <si>
    <t>Vodorovné premiestnenie výkopku po spevnenej ceste z horniny tr.1-4, do 100 m3, príplatok k cene za každých ďalšich a začatých 1000 m</t>
  </si>
  <si>
    <t>1603988639</t>
  </si>
  <si>
    <t>7</t>
  </si>
  <si>
    <t>171201201</t>
  </si>
  <si>
    <t>Uloženie sypaniny na skládky do 100 m3 (bez poplatku, určí obec)</t>
  </si>
  <si>
    <t>-213631094</t>
  </si>
  <si>
    <t>8</t>
  </si>
  <si>
    <t>174101001</t>
  </si>
  <si>
    <t>Zásyp sypaninou so zhutnením jám, šachiet, rýh, zárezov alebo okolo objektov do 100 m3 (z výkopu)</t>
  </si>
  <si>
    <t>484099228</t>
  </si>
  <si>
    <t>"kanaliz.potrubie" 89,5*0,8*(1,3-0,1-0,4)</t>
  </si>
  <si>
    <t>"7 ks šachty" 25,65-3,14*0,5*0,5*(1,0+1,1+1,2+1,4+1,9+2,0+2,1)</t>
  </si>
  <si>
    <t>9</t>
  </si>
  <si>
    <t>175101102</t>
  </si>
  <si>
    <t>Obsyp potrubia sypaninou z vhodných hornín 1 až 4 s prehodením sypaniny (z výkopu)</t>
  </si>
  <si>
    <t>-1648620065</t>
  </si>
  <si>
    <t>"vonk.kanaliz.potrubie" 89,5*0,8*0,4</t>
  </si>
  <si>
    <t>Vodorovné konštrukcie</t>
  </si>
  <si>
    <t>10</t>
  </si>
  <si>
    <t>451541111</t>
  </si>
  <si>
    <t>Lôžko pod drobné objekty, v otvorenom výkope zo štrkodrvy 0-63 mm</t>
  </si>
  <si>
    <t>790929836</t>
  </si>
  <si>
    <t>"pod 7 ks vonk.šachty" 7*1,5*1,5*0,1</t>
  </si>
  <si>
    <t>"pod 2 ks vnútor.šachty" 2*1,0*1,0*0,1</t>
  </si>
  <si>
    <t>11</t>
  </si>
  <si>
    <t>451573111</t>
  </si>
  <si>
    <t>Lôžko pod potrubie, stoky a drobné objekty, v otvorenom výkope z piesku a štrkopiesku</t>
  </si>
  <si>
    <t>-1376160967</t>
  </si>
  <si>
    <t>"vonk.kanaliz.potrubie" 89,5*0,8*0,1</t>
  </si>
  <si>
    <t>"ležatá kanal.vo vnútri" 2*1,8*0,6*0,4</t>
  </si>
  <si>
    <t>"výtlak.kanaliz. do základu" 1,0*1,0*0,8</t>
  </si>
  <si>
    <t>Komunikácie</t>
  </si>
  <si>
    <t>12</t>
  </si>
  <si>
    <t>566902121</t>
  </si>
  <si>
    <t>Vyspravenie podkladu po prekopoch inžinierskych sietí plochy do 15 m2 štrkodrvou, po zhutnení hr. 100 mm</t>
  </si>
  <si>
    <t>m2</t>
  </si>
  <si>
    <t>141617584</t>
  </si>
  <si>
    <t>"pod zámk.dlažbu" 17,1</t>
  </si>
  <si>
    <t>13</t>
  </si>
  <si>
    <t>566902134</t>
  </si>
  <si>
    <t>Vyspravenie podkladu po prekopoch inžinierskych sietí plochy do 15 m2 kamenivom hrubým drveným, po zhutnení hr. 250 mm</t>
  </si>
  <si>
    <t>-1960942907</t>
  </si>
  <si>
    <t>"cesta" 11,5</t>
  </si>
  <si>
    <t>14</t>
  </si>
  <si>
    <t>566902161</t>
  </si>
  <si>
    <t>Vyspravenie podkladu po prekopoch inžinierskych sietí plochy do 15 m2 podkladovým betónom PB I tr. C 15/20 hr. 100 mm</t>
  </si>
  <si>
    <t>-926828093</t>
  </si>
  <si>
    <t>"pod zánk.dlažbu" 17,1</t>
  </si>
  <si>
    <t>15</t>
  </si>
  <si>
    <t>566902263</t>
  </si>
  <si>
    <t>Vyspravenie krytu po prekopoch inžinierskych sietí plochy nad 15 m2 betónom PB I tr. C 20/25 hr. 200 mm</t>
  </si>
  <si>
    <t>362782297</t>
  </si>
  <si>
    <t>16</t>
  </si>
  <si>
    <t>596211002</t>
  </si>
  <si>
    <t>Položenie dlažby po prekopoch, dlaždice betonové zámkové do lôžka z kameniva ťaženého (bez dodávky dlažby, dlažba spätne použitá)</t>
  </si>
  <si>
    <t>849934736</t>
  </si>
  <si>
    <t>(6,6+1,2+4,8+2,25)*1,0+1,5*1,5</t>
  </si>
  <si>
    <t>17</t>
  </si>
  <si>
    <t>916561112</t>
  </si>
  <si>
    <t>Osadenie záhonového alebo parkového obrubníka betón., do lôžka z bet. pros. tr. C 16/20 s bočnou oporou</t>
  </si>
  <si>
    <t>m</t>
  </si>
  <si>
    <t>-232449485</t>
  </si>
  <si>
    <t>18</t>
  </si>
  <si>
    <t>M</t>
  </si>
  <si>
    <t>592170002700</t>
  </si>
  <si>
    <t>Obrubník parkový, lxšxv 500x50x200 mm, farba sivá</t>
  </si>
  <si>
    <t>ks</t>
  </si>
  <si>
    <t>-1452797969</t>
  </si>
  <si>
    <t>19</t>
  </si>
  <si>
    <t>918101112</t>
  </si>
  <si>
    <t>Lôžko pod obrubníky, z betónu prostého tr. C 16/20</t>
  </si>
  <si>
    <t>2092927562</t>
  </si>
  <si>
    <t>23,0*0,2*0,3</t>
  </si>
  <si>
    <t>Úpravy povrchov, podlahy, osadenie</t>
  </si>
  <si>
    <t>631312141</t>
  </si>
  <si>
    <t>Doplnenie existujúcich mazanín prostým betónom (s dodaním hmôt) bez poteru rýh v mazaninách</t>
  </si>
  <si>
    <t>769922253</t>
  </si>
  <si>
    <t>"šachty-podlaha vo vnútri" 2*1,0*1,0*0,2</t>
  </si>
  <si>
    <t>"ležatá kanal.-podlaha vo vnútri" 2*1,8*0,6*0,2</t>
  </si>
  <si>
    <t>"výtlak.kanaliz. do základu" 1,0*1,0*0,2</t>
  </si>
  <si>
    <t>21</t>
  </si>
  <si>
    <t>631571004</t>
  </si>
  <si>
    <t>Násyp zo štrkodrvy 0-32 (pre spevnenie podkladu)</t>
  </si>
  <si>
    <t>1508585363</t>
  </si>
  <si>
    <t>"šachty-podlaha vo vnútri" 2*1,0*1,0*0,1</t>
  </si>
  <si>
    <t>"ležatá kanal.-podlaha vo vnútri" 2*1,8*0,6*0,1</t>
  </si>
  <si>
    <t>"výtlak.kanaliz. do základu" 1,0*1,0*0,1</t>
  </si>
  <si>
    <t>22</t>
  </si>
  <si>
    <t>631571111</t>
  </si>
  <si>
    <t>Doplnenie násypu pieskom s ubitím a urovnaním povrchu násypu</t>
  </si>
  <si>
    <t>-990964949</t>
  </si>
  <si>
    <t>Rúrové vedenie</t>
  </si>
  <si>
    <t>23</t>
  </si>
  <si>
    <t>871266016</t>
  </si>
  <si>
    <t>Montáž kanalizačného PVC-U potrubia hladkého plnostenného DN 125</t>
  </si>
  <si>
    <t>-233866207</t>
  </si>
  <si>
    <t>24</t>
  </si>
  <si>
    <t>286120001000</t>
  </si>
  <si>
    <t>Rúra PVC hladký kanalizačný systém DN 125x3,2, dĺ. 5 m</t>
  </si>
  <si>
    <t>2119066636</t>
  </si>
  <si>
    <t>25</t>
  </si>
  <si>
    <t>286120000800</t>
  </si>
  <si>
    <t>Rúra PVC hladký kanalizačný systém DN 125x3,2, dĺ. 2 m</t>
  </si>
  <si>
    <t>-622536566</t>
  </si>
  <si>
    <t>26</t>
  </si>
  <si>
    <t>871356028</t>
  </si>
  <si>
    <t>Montáž kanalizačného PVC-U potrubia hladkého plnostenného DN 200</t>
  </si>
  <si>
    <t>-1041451800</t>
  </si>
  <si>
    <t>27</t>
  </si>
  <si>
    <t>286120001600</t>
  </si>
  <si>
    <t>Rúra PVC hladký kanalizačný systém DN 200x4,9, dĺ. 0,5 m</t>
  </si>
  <si>
    <t>1115451740</t>
  </si>
  <si>
    <t>28</t>
  </si>
  <si>
    <t>286120001700</t>
  </si>
  <si>
    <t>Rúra PVC hladký kanalizačný systém DN 200x4,9, dĺ. 1 m</t>
  </si>
  <si>
    <t>1750128254</t>
  </si>
  <si>
    <t>29</t>
  </si>
  <si>
    <t>286120001800</t>
  </si>
  <si>
    <t>Rúra PVC hladký kanalizačný systém DN 200x4,9, dĺ. 2 m</t>
  </si>
  <si>
    <t>-1190592234</t>
  </si>
  <si>
    <t>30</t>
  </si>
  <si>
    <t>286120001900</t>
  </si>
  <si>
    <t>Rúra PVC hladký kanalizačný systém DN 200x4,9, dĺ. 3 m</t>
  </si>
  <si>
    <t>-1560807428</t>
  </si>
  <si>
    <t>31</t>
  </si>
  <si>
    <t>286120002000</t>
  </si>
  <si>
    <t>Rúra PVC hladký kanalizačný systém DN 200x4,9, dĺ. 5 m</t>
  </si>
  <si>
    <t>-1664737651</t>
  </si>
  <si>
    <t>32</t>
  </si>
  <si>
    <t>877356006</t>
  </si>
  <si>
    <t>Montáž kanalizačného PVC-U kolena DN 200</t>
  </si>
  <si>
    <t>476571151</t>
  </si>
  <si>
    <t>33</t>
  </si>
  <si>
    <t>286510004700</t>
  </si>
  <si>
    <t>Koleno PVC-U, DN 200x15° hladká pre gravitačnú kanalizáciu</t>
  </si>
  <si>
    <t>-576271032</t>
  </si>
  <si>
    <t>34</t>
  </si>
  <si>
    <t>877356030</t>
  </si>
  <si>
    <t>Montáž kanalizačnej PVC-U odbočky DN 200</t>
  </si>
  <si>
    <t>1366051769</t>
  </si>
  <si>
    <t>35</t>
  </si>
  <si>
    <t>286510017400</t>
  </si>
  <si>
    <t>Odbočka 60° PVC-U, DN 200/125 hladká pre gravitačnú kanalizáciu</t>
  </si>
  <si>
    <t>-2144322717</t>
  </si>
  <si>
    <t>36</t>
  </si>
  <si>
    <t>286510017600</t>
  </si>
  <si>
    <t>Odbočka 60° PVC-U, DN 200/200 hladká pre gravitačnú kanalizáciu</t>
  </si>
  <si>
    <t>-1853443575</t>
  </si>
  <si>
    <t>37</t>
  </si>
  <si>
    <t>892351000</t>
  </si>
  <si>
    <t>Skúška tesnosti kanalizácie do D 200</t>
  </si>
  <si>
    <t>1361930523</t>
  </si>
  <si>
    <t>38</t>
  </si>
  <si>
    <t>894401111</t>
  </si>
  <si>
    <t>Osadenie betónového dielca pre šachty, rovná alebo prechodová skruž TBS</t>
  </si>
  <si>
    <t>1991618126</t>
  </si>
  <si>
    <t>39</t>
  </si>
  <si>
    <t>592240000410</t>
  </si>
  <si>
    <t>Prechodový diel kónus TBHK 80-63/62/9, DN 800, H 620, t 90 mm</t>
  </si>
  <si>
    <t>636514251</t>
  </si>
  <si>
    <t>40</t>
  </si>
  <si>
    <t>592240000210</t>
  </si>
  <si>
    <t>Elastomerové tesnenie TES80, DN 800 pre spojenie šachtových dielov kanalizačnej šachty DN 800</t>
  </si>
  <si>
    <t>901988492</t>
  </si>
  <si>
    <t>41</t>
  </si>
  <si>
    <t>592240000910</t>
  </si>
  <si>
    <t>Skruž výšky 250 mm TBS80/25/9, DN 800, H 250, t 90 mm</t>
  </si>
  <si>
    <t>-1627133049</t>
  </si>
  <si>
    <t>42</t>
  </si>
  <si>
    <t>592240001110</t>
  </si>
  <si>
    <t>Skruž výšky 500 mm TBS80/50/9, DN 800, H 500, t 90 mm</t>
  </si>
  <si>
    <t>638042481</t>
  </si>
  <si>
    <t>43</t>
  </si>
  <si>
    <t>592240001210</t>
  </si>
  <si>
    <t>Skruž výšky 1000 mm TBS80/100/9, DN 800, H 1000, t 90 mm</t>
  </si>
  <si>
    <t>-356405781</t>
  </si>
  <si>
    <t>44</t>
  </si>
  <si>
    <t>592240012800</t>
  </si>
  <si>
    <t>Betónový vyrovnávací prstnenec TBH63, DN 625, t 90 mm (výška podľa skutočnosti)</t>
  </si>
  <si>
    <t>1039344890</t>
  </si>
  <si>
    <t>45</t>
  </si>
  <si>
    <t>894403021</t>
  </si>
  <si>
    <t>Osadenie betónového dielca pre šachty, dno akéhokoľvek druhu</t>
  </si>
  <si>
    <t>1755117350</t>
  </si>
  <si>
    <t>46</t>
  </si>
  <si>
    <t>592240004310</t>
  </si>
  <si>
    <t>Dno šachtové TBZ80/40/13, DN 800, H 400 mm, pre potrubie max. DN 200</t>
  </si>
  <si>
    <t>-550633267</t>
  </si>
  <si>
    <t>47</t>
  </si>
  <si>
    <t>899102111</t>
  </si>
  <si>
    <t>Osadenie poklopu liatinového a oceľového vrátane rámu hmotn. nad 50 do 100 kg</t>
  </si>
  <si>
    <t>-660958962</t>
  </si>
  <si>
    <t>48</t>
  </si>
  <si>
    <t>592240018110</t>
  </si>
  <si>
    <t>Poklop betón - liatina pre zaťaženie do 1,5 t pre revízne šachty DN 630</t>
  </si>
  <si>
    <t>-1072043666</t>
  </si>
  <si>
    <t>49</t>
  </si>
  <si>
    <t>592240018210</t>
  </si>
  <si>
    <t>Poklop betón - liatina pre zaťaženie do 12,5 t pre revízne šachty DN 630</t>
  </si>
  <si>
    <t>-1880665613</t>
  </si>
  <si>
    <t>50</t>
  </si>
  <si>
    <t>721110908</t>
  </si>
  <si>
    <t>Oprava odpadového potrubia kameninového vsadenie odbočky do potrubia DN 200</t>
  </si>
  <si>
    <t>408957390</t>
  </si>
  <si>
    <t>51</t>
  </si>
  <si>
    <t>721110928</t>
  </si>
  <si>
    <t>Oprava odpadového potrubia kameninového krátenie rúr DN 200</t>
  </si>
  <si>
    <t>1265860880</t>
  </si>
  <si>
    <t>Ostatné konštrukcie a práce-búranie</t>
  </si>
  <si>
    <t>52</t>
  </si>
  <si>
    <t>113106611</t>
  </si>
  <si>
    <t>Rozoberanie zámkovej dlažby všetkých druhov v ploche do 20 m2,  -0,2600 t (pre spätné použitie)</t>
  </si>
  <si>
    <t>1841637992</t>
  </si>
  <si>
    <t>53</t>
  </si>
  <si>
    <t>113107131</t>
  </si>
  <si>
    <t>Odstránenie podkladu v ploche do 200 m2 z betónu prostého, hr. vrstvy do 150 mm,  -0,22500t</t>
  </si>
  <si>
    <t>473993522</t>
  </si>
  <si>
    <t>"pod zámk.dlažbou" (6,6+1,2+4,8+2,25)*1,0+1,5*1,5</t>
  </si>
  <si>
    <t>54</t>
  </si>
  <si>
    <t>113107132</t>
  </si>
  <si>
    <t>Odstránenie krytu v ploche do 200 m2 z betónu prostého, hr. vrstvy 150 do 300 mm,  -0,50000t</t>
  </si>
  <si>
    <t>-244564864</t>
  </si>
  <si>
    <t>"bet.cesta" 11,5*1,0</t>
  </si>
  <si>
    <t>55</t>
  </si>
  <si>
    <t>113208111</t>
  </si>
  <si>
    <t>Vytrhanie obrubníkov betonových, s vybúraním lôžka, záhonových,  -0,04000t</t>
  </si>
  <si>
    <t>1912294203</t>
  </si>
  <si>
    <t>"pri zámk.dlažbe" 7*2,0</t>
  </si>
  <si>
    <t>56</t>
  </si>
  <si>
    <t>919735123</t>
  </si>
  <si>
    <t>Rezanie existujúceho betónového krytu alebo podkladu hĺbky nad 100 do 150 mm</t>
  </si>
  <si>
    <t>-826088502</t>
  </si>
  <si>
    <t>"bet.cesta" 2*11,5</t>
  </si>
  <si>
    <t>57</t>
  </si>
  <si>
    <t>963015241</t>
  </si>
  <si>
    <t>Vybúranie betónovej monolitickej kanalizačnej šachty do 1,0 t,  -1,0000t</t>
  </si>
  <si>
    <t>-837634440</t>
  </si>
  <si>
    <t>58</t>
  </si>
  <si>
    <t>965043431</t>
  </si>
  <si>
    <t>Búranie podkladov pod dlažby, liatych dlažieb a mazanín,betón s poterom,teracom,  plochy do 4 m2 -2,20000t</t>
  </si>
  <si>
    <t>-390151413</t>
  </si>
  <si>
    <t>59</t>
  </si>
  <si>
    <t>965081712</t>
  </si>
  <si>
    <t>Búranie dlažieb, bez podklad. lôžka, z keramických dlaždíc hr. do 10 mm,  -0,02000t</t>
  </si>
  <si>
    <t>-806251826</t>
  </si>
  <si>
    <t>"šachty-podlaha vo vnútri" 2*1,0*1,0</t>
  </si>
  <si>
    <t>"ležatá kanal.-podlaha vo vnútri" 2*1,8*0,6</t>
  </si>
  <si>
    <t>"výtlak.kanaliz. do základu" 1,0*1,0</t>
  </si>
  <si>
    <t>5,16*1,5 'Přepočítané koeficientom množstva</t>
  </si>
  <si>
    <t>60</t>
  </si>
  <si>
    <t>971033241</t>
  </si>
  <si>
    <t>Vybúranie otvoru v murive tehl. plochy do 0,0225 m2 hr. do 300 mm,  -0,00800t (výtlak. kanaliz.)</t>
  </si>
  <si>
    <t>819496803</t>
  </si>
  <si>
    <t>61</t>
  </si>
  <si>
    <t>971042271</t>
  </si>
  <si>
    <t>Vybúranie otvoru v betónových základoch plochy do 0,0225 m2, do 800 mm,  -0,06000t (výtlak. kanaliz.)</t>
  </si>
  <si>
    <t>1539625278</t>
  </si>
  <si>
    <t>62</t>
  </si>
  <si>
    <t>971042371</t>
  </si>
  <si>
    <t>Vybúranie otvoru v betónových základoch plochy do 0,09 m2, hr. do 800 mm,  -0,15000t (pre ležat.kanaliz.)</t>
  </si>
  <si>
    <t>256645263</t>
  </si>
  <si>
    <t>63</t>
  </si>
  <si>
    <t>974083103</t>
  </si>
  <si>
    <t>Rezanie betónových mazanín existujúcich nevystužených hĺbky nad 100 do 150 mm</t>
  </si>
  <si>
    <t>-132655469</t>
  </si>
  <si>
    <t>"šachty-podlaha vo vnútri" 2*4*1,0</t>
  </si>
  <si>
    <t>"ležatá kanal.-podlaha vo vnútri" 2*2*1,8</t>
  </si>
  <si>
    <t>"výtlak.kanaliz. do základu" 3*1,0</t>
  </si>
  <si>
    <t>64</t>
  </si>
  <si>
    <t>979071121</t>
  </si>
  <si>
    <t>Očistenie vybúraných dlažbových kociek zámk. dlažby, s pôvodným vyplnením škár kamenivom ťaženým (pre spätné použitie)</t>
  </si>
  <si>
    <t>1720730333</t>
  </si>
  <si>
    <t>65</t>
  </si>
  <si>
    <t>979081111</t>
  </si>
  <si>
    <t>Odvoz sutiny a vybúraných hmôt na skládku do 1 km</t>
  </si>
  <si>
    <t>t</t>
  </si>
  <si>
    <t>-1930642148</t>
  </si>
  <si>
    <t>"odpočet zámk.dlaž" 20,405-4,446</t>
  </si>
  <si>
    <t>66</t>
  </si>
  <si>
    <t>979081121</t>
  </si>
  <si>
    <t>Odvoz sutiny a vybúraných hmôt na skládku za každý ďalší 1 km</t>
  </si>
  <si>
    <t>-1985771877</t>
  </si>
  <si>
    <t>67</t>
  </si>
  <si>
    <t>979082111</t>
  </si>
  <si>
    <t>Vnútrostavenisková doprava sutiny a vybúraných hmôt do 10 m</t>
  </si>
  <si>
    <t>-1129274956</t>
  </si>
  <si>
    <t>68</t>
  </si>
  <si>
    <t>979089012</t>
  </si>
  <si>
    <t>Poplatok za skladovanie - betón, tehly, dlaždice (17 01) ostatné</t>
  </si>
  <si>
    <t>-1623070082</t>
  </si>
  <si>
    <t>99</t>
  </si>
  <si>
    <t>Presun hmôt HSV</t>
  </si>
  <si>
    <t>69</t>
  </si>
  <si>
    <t>998276101</t>
  </si>
  <si>
    <t>Presun hmôt pre rúrové vedenie hĺbené z rúr z plast. hmôt v otvorenom výkope</t>
  </si>
  <si>
    <t>612676366</t>
  </si>
  <si>
    <t>PSV</t>
  </si>
  <si>
    <t>Práce a dodávky PSV</t>
  </si>
  <si>
    <t>711</t>
  </si>
  <si>
    <t>Izolácie proti vode a vlhkosti</t>
  </si>
  <si>
    <t>70</t>
  </si>
  <si>
    <t>711111211</t>
  </si>
  <si>
    <t>Izolácia proti zemnej vlhkosti, protiradónová, stierka COMBIFLEX-C2, betón. podklad , vodorovná</t>
  </si>
  <si>
    <t>1361191569</t>
  </si>
  <si>
    <t>71</t>
  </si>
  <si>
    <t>998711201</t>
  </si>
  <si>
    <t>Presun hmôt pre izoláciu proti vode v objektoch výšky do 6 m</t>
  </si>
  <si>
    <t>%</t>
  </si>
  <si>
    <t>1401336305</t>
  </si>
  <si>
    <t>721</t>
  </si>
  <si>
    <t>Zdravotechnika - vnútorná kanalizácia</t>
  </si>
  <si>
    <t>72</t>
  </si>
  <si>
    <t>-927795259</t>
  </si>
  <si>
    <t>73</t>
  </si>
  <si>
    <t>721110948</t>
  </si>
  <si>
    <t>Oprava odpadového potrubia kameninového - ukončenie doterajšieho potrubia DN 200 zabetónovaním</t>
  </si>
  <si>
    <t>-2041417270</t>
  </si>
  <si>
    <t>74</t>
  </si>
  <si>
    <t>721171308</t>
  </si>
  <si>
    <t>Potrubie z rúr PE-HD GEBERIT  110/4,3 ležaté v zemi</t>
  </si>
  <si>
    <t>1885581800</t>
  </si>
  <si>
    <t>75</t>
  </si>
  <si>
    <t>721171311</t>
  </si>
  <si>
    <t>Potrubie z rúr PE-HD GEBERIT 200/6,2 ležaté v zemi</t>
  </si>
  <si>
    <t>-315741117</t>
  </si>
  <si>
    <t>76</t>
  </si>
  <si>
    <t>721171508</t>
  </si>
  <si>
    <t>Potrubie z rúr PE-HD GEBERIT 110/4,3 odpadné prípojné (prepoj. zo škrabky do čerp.)</t>
  </si>
  <si>
    <t>-1337186846</t>
  </si>
  <si>
    <t>77</t>
  </si>
  <si>
    <t>721174000</t>
  </si>
  <si>
    <t>Montáž kanalizačného potrubia z PE-HD zváraného natupo D 40 mm</t>
  </si>
  <si>
    <t>635910856</t>
  </si>
  <si>
    <t>78</t>
  </si>
  <si>
    <t>286130037500</t>
  </si>
  <si>
    <t>Rúra D 40 mm, kanalizačný systém HDPE, dĺ. 5 m, GEBERIT</t>
  </si>
  <si>
    <t>-58247429</t>
  </si>
  <si>
    <t>21*1,05 'Přepočítané koeficientom množstva</t>
  </si>
  <si>
    <t>79</t>
  </si>
  <si>
    <t>286530066100</t>
  </si>
  <si>
    <t>Koleno 45° PE-HD, DN/D 40/40 mm, GEBERIT</t>
  </si>
  <si>
    <t>-833671927</t>
  </si>
  <si>
    <t>80</t>
  </si>
  <si>
    <t>721290112</t>
  </si>
  <si>
    <t>Ostatné - skúška tesnosti kanalizácie v objektoch vodou DN 150 alebo DN 200</t>
  </si>
  <si>
    <t>858577745</t>
  </si>
  <si>
    <t>1,0+6,0+0,5+21,0</t>
  </si>
  <si>
    <t>81</t>
  </si>
  <si>
    <t>894211100</t>
  </si>
  <si>
    <t>Šachta kanalizačná monolitická z vodostavebného betónu tr. C 25/30 vodotesná, svetl. 600x600 mm, na potrubie DN do 200 mm (vo vnútri)</t>
  </si>
  <si>
    <t>2045542258</t>
  </si>
  <si>
    <t>82</t>
  </si>
  <si>
    <t>899101111</t>
  </si>
  <si>
    <t>Osadenie poklopu liatinového a oceľového vrátane rámu hmotn. do 50 kg</t>
  </si>
  <si>
    <t>-537482158</t>
  </si>
  <si>
    <t>83</t>
  </si>
  <si>
    <t>552410002600</t>
  </si>
  <si>
    <t>Poklop štvorcový s rámom 600x600 mm interiérový pachotesný s tesnením (na šachty vo vnútri)</t>
  </si>
  <si>
    <t>-168055927</t>
  </si>
  <si>
    <t>84</t>
  </si>
  <si>
    <t>998721201</t>
  </si>
  <si>
    <t>Presun hmôt pre vnútornú kanalizáciu v objektoch výšky do 6 m</t>
  </si>
  <si>
    <t>1340697218</t>
  </si>
  <si>
    <t>724</t>
  </si>
  <si>
    <t>Zdravotechnika - strojné vybavenie</t>
  </si>
  <si>
    <t>85</t>
  </si>
  <si>
    <t>724400101</t>
  </si>
  <si>
    <t>Montáž a zapojenie malej čerpacej stanice</t>
  </si>
  <si>
    <t>-462958241</t>
  </si>
  <si>
    <t>86</t>
  </si>
  <si>
    <t>426710000800</t>
  </si>
  <si>
    <t>Dreno BOX 100L + Grix prečerpávacie zariadenie s kalovým čerpadlom s rezacím zariadením, plastová jímka 100 litrov</t>
  </si>
  <si>
    <t>1146208991</t>
  </si>
  <si>
    <t>87</t>
  </si>
  <si>
    <t>998724201</t>
  </si>
  <si>
    <t>Presun hmôt pre strojné vybavenie v objektoch výšky do 6 m</t>
  </si>
  <si>
    <t>-1019846505</t>
  </si>
  <si>
    <t>771</t>
  </si>
  <si>
    <t>Podlahy z dlaždíc</t>
  </si>
  <si>
    <t>88</t>
  </si>
  <si>
    <t>771575109</t>
  </si>
  <si>
    <t>Montáž podláh z dlaždíc keramických do tmelu</t>
  </si>
  <si>
    <t>-1526022981</t>
  </si>
  <si>
    <t>89</t>
  </si>
  <si>
    <t>597740002500</t>
  </si>
  <si>
    <t xml:space="preserve">Dlaždice keramické </t>
  </si>
  <si>
    <t>-239897377</t>
  </si>
  <si>
    <t>90</t>
  </si>
  <si>
    <t>998771201</t>
  </si>
  <si>
    <t>Presun hmôt pre podlahy z dlaždíc v objektoch výšky do 6m</t>
  </si>
  <si>
    <t>1044915617</t>
  </si>
  <si>
    <t>Práce a dodávky M</t>
  </si>
  <si>
    <t>21-M</t>
  </si>
  <si>
    <t>Elektromontáže</t>
  </si>
  <si>
    <t>91</t>
  </si>
  <si>
    <t>210010107</t>
  </si>
  <si>
    <t>Lišta elektroinštalačná z PVC 18x13, uložená pevne, vkladacia (napojenie prečerp.zariadenia)</t>
  </si>
  <si>
    <t>-578171515</t>
  </si>
  <si>
    <t>92</t>
  </si>
  <si>
    <t>345750065400</t>
  </si>
  <si>
    <t>Lišta vkladacia z PVC LV 18x13 mm s krytom</t>
  </si>
  <si>
    <t>128</t>
  </si>
  <si>
    <t>1506236292</t>
  </si>
  <si>
    <t>93</t>
  </si>
  <si>
    <t>210010354</t>
  </si>
  <si>
    <t>Krabica z PVC 72x72 mm, IP 40 vrátane ukončenia káblov a zapojenia vodičov</t>
  </si>
  <si>
    <t>1156632556</t>
  </si>
  <si>
    <t>94</t>
  </si>
  <si>
    <t>345410014870</t>
  </si>
  <si>
    <t>Krabica s priechodkami G - 49 z PVC svetlo šedá 8106 KA, šxvxh 72x72x42 mm, KOPOS</t>
  </si>
  <si>
    <t>82447694</t>
  </si>
  <si>
    <t>95</t>
  </si>
  <si>
    <t>210100001</t>
  </si>
  <si>
    <t>Ukončenie vodičov vrátane zapojenia a vodičovej koncovky do 2,5 mm2 (napojenie prečerp.zariadenia)</t>
  </si>
  <si>
    <t>41132446</t>
  </si>
  <si>
    <t>96</t>
  </si>
  <si>
    <t>210111031</t>
  </si>
  <si>
    <t>Domová zásuvka v krabici pre vonkajšie prostredie 10/16 A 250 V 2P + Z (napojenie prečerp.zariadenia)</t>
  </si>
  <si>
    <t>-1977243200</t>
  </si>
  <si>
    <t>97</t>
  </si>
  <si>
    <t>345510005600</t>
  </si>
  <si>
    <t xml:space="preserve">Zásuvka krytie pre vonkajšie prostredie povrchová, 10/16 A, krabica s viečkom </t>
  </si>
  <si>
    <t>1050258361</t>
  </si>
  <si>
    <t>98</t>
  </si>
  <si>
    <t>210800187</t>
  </si>
  <si>
    <t>Kábel medený uložený v lište CYKY 450/750 V 3x2,5 (napojenie prečerp.zariadenia)</t>
  </si>
  <si>
    <t>1424607354</t>
  </si>
  <si>
    <t>341110000800</t>
  </si>
  <si>
    <t>Kábel medený CYKY 3x2,5 mm2</t>
  </si>
  <si>
    <t>-1963209713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</si>
</sst>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167" fontId="34" fillId="2" borderId="23" xfId="0" applyNumberFormat="1" applyFont="1" applyFill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6</v>
      </c>
    </row>
    <row r="5" spans="1:74" s="1" customFormat="1" ht="12" customHeight="1">
      <c r="B5" s="20"/>
      <c r="C5" s="21"/>
      <c r="D5" s="25" t="s">
        <v>11</v>
      </c>
      <c r="E5" s="21"/>
      <c r="F5" s="21"/>
      <c r="G5" s="21"/>
      <c r="H5" s="21"/>
      <c r="I5" s="21"/>
      <c r="J5" s="21"/>
      <c r="K5" s="300" t="s">
        <v>12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1"/>
      <c r="AQ5" s="21"/>
      <c r="AR5" s="19"/>
      <c r="BE5" s="297" t="s">
        <v>13</v>
      </c>
      <c r="BS5" s="16" t="s">
        <v>6</v>
      </c>
    </row>
    <row r="6" spans="1:74" s="1" customFormat="1" ht="36.950000000000003" customHeight="1">
      <c r="B6" s="20"/>
      <c r="C6" s="21"/>
      <c r="D6" s="27" t="s">
        <v>14</v>
      </c>
      <c r="E6" s="21"/>
      <c r="F6" s="21"/>
      <c r="G6" s="21"/>
      <c r="H6" s="21"/>
      <c r="I6" s="21"/>
      <c r="J6" s="21"/>
      <c r="K6" s="302" t="s">
        <v>15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1"/>
      <c r="AQ6" s="21"/>
      <c r="AR6" s="19"/>
      <c r="BE6" s="298"/>
      <c r="BS6" s="16" t="s">
        <v>6</v>
      </c>
    </row>
    <row r="7" spans="1:74" s="1" customFormat="1" ht="12" customHeight="1">
      <c r="B7" s="20"/>
      <c r="C7" s="21"/>
      <c r="D7" s="28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17</v>
      </c>
      <c r="AL7" s="21"/>
      <c r="AM7" s="21"/>
      <c r="AN7" s="26" t="s">
        <v>1</v>
      </c>
      <c r="AO7" s="21"/>
      <c r="AP7" s="21"/>
      <c r="AQ7" s="21"/>
      <c r="AR7" s="19"/>
      <c r="BE7" s="298"/>
      <c r="BS7" s="16" t="s">
        <v>6</v>
      </c>
    </row>
    <row r="8" spans="1:74" s="1" customFormat="1" ht="12" customHeight="1">
      <c r="B8" s="20"/>
      <c r="C8" s="21"/>
      <c r="D8" s="28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20</v>
      </c>
      <c r="AL8" s="21"/>
      <c r="AM8" s="21"/>
      <c r="AN8" s="29" t="s">
        <v>21</v>
      </c>
      <c r="AO8" s="21"/>
      <c r="AP8" s="21"/>
      <c r="AQ8" s="21"/>
      <c r="AR8" s="19"/>
      <c r="BE8" s="298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8"/>
      <c r="BS9" s="16" t="s">
        <v>6</v>
      </c>
    </row>
    <row r="10" spans="1:74" s="1" customFormat="1" ht="12" customHeight="1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298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98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8"/>
      <c r="BS12" s="16" t="s">
        <v>6</v>
      </c>
    </row>
    <row r="13" spans="1:74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30" t="s">
        <v>27</v>
      </c>
      <c r="AO13" s="21"/>
      <c r="AP13" s="21"/>
      <c r="AQ13" s="21"/>
      <c r="AR13" s="19"/>
      <c r="BE13" s="298"/>
      <c r="BS13" s="16" t="s">
        <v>6</v>
      </c>
    </row>
    <row r="14" spans="1:74" ht="12.75">
      <c r="B14" s="20"/>
      <c r="C14" s="21"/>
      <c r="D14" s="21"/>
      <c r="E14" s="303" t="s">
        <v>27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98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8"/>
      <c r="BS15" s="16" t="s">
        <v>4</v>
      </c>
    </row>
    <row r="16" spans="1:74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1</v>
      </c>
      <c r="AO16" s="21"/>
      <c r="AP16" s="21"/>
      <c r="AQ16" s="21"/>
      <c r="AR16" s="19"/>
      <c r="BE16" s="298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98"/>
      <c r="BS17" s="16" t="s">
        <v>30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8"/>
      <c r="BS18" s="16" t="s">
        <v>31</v>
      </c>
    </row>
    <row r="19" spans="1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298"/>
      <c r="BS19" s="16" t="s">
        <v>31</v>
      </c>
    </row>
    <row r="20" spans="1:71" s="1" customFormat="1" ht="18.399999999999999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98"/>
      <c r="BS20" s="16" t="s">
        <v>30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8"/>
    </row>
    <row r="22" spans="1:71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8"/>
    </row>
    <row r="23" spans="1:71" s="1" customFormat="1" ht="16.5" customHeight="1">
      <c r="B23" s="20"/>
      <c r="C23" s="21"/>
      <c r="D23" s="21"/>
      <c r="E23" s="305" t="s">
        <v>1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21"/>
      <c r="AP23" s="21"/>
      <c r="AQ23" s="21"/>
      <c r="AR23" s="19"/>
      <c r="BE23" s="298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8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8"/>
    </row>
    <row r="26" spans="1:71" s="1" customFormat="1" ht="14.45" customHeight="1">
      <c r="B26" s="20"/>
      <c r="C26" s="21"/>
      <c r="D26" s="33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06">
        <f>ROUND(AG94,2)</f>
        <v>0</v>
      </c>
      <c r="AL26" s="301"/>
      <c r="AM26" s="301"/>
      <c r="AN26" s="301"/>
      <c r="AO26" s="301"/>
      <c r="AP26" s="21"/>
      <c r="AQ26" s="21"/>
      <c r="AR26" s="19"/>
      <c r="BE26" s="298"/>
    </row>
    <row r="27" spans="1:71" s="1" customFormat="1" ht="14.45" customHeight="1">
      <c r="B27" s="20"/>
      <c r="C27" s="21"/>
      <c r="D27" s="33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06">
        <f>ROUND(AG97, 2)</f>
        <v>0</v>
      </c>
      <c r="AL27" s="306"/>
      <c r="AM27" s="306"/>
      <c r="AN27" s="306"/>
      <c r="AO27" s="306"/>
      <c r="AP27" s="21"/>
      <c r="AQ27" s="21"/>
      <c r="AR27" s="19"/>
      <c r="BE27" s="298"/>
    </row>
    <row r="28" spans="1:71" s="2" customFormat="1" ht="6.95" customHeigh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98"/>
    </row>
    <row r="29" spans="1:71" s="2" customFormat="1" ht="25.9" customHeight="1">
      <c r="A29" s="34"/>
      <c r="B29" s="35"/>
      <c r="C29" s="36"/>
      <c r="D29" s="38" t="s">
        <v>37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07">
        <f>ROUND(AK26 + AK27, 2)</f>
        <v>0</v>
      </c>
      <c r="AL29" s="308"/>
      <c r="AM29" s="308"/>
      <c r="AN29" s="308"/>
      <c r="AO29" s="308"/>
      <c r="AP29" s="36"/>
      <c r="AQ29" s="36"/>
      <c r="AR29" s="37"/>
      <c r="BE29" s="298"/>
    </row>
    <row r="30" spans="1:71" s="2" customFormat="1" ht="6.95" customHeigh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98"/>
    </row>
    <row r="31" spans="1:71" s="2" customFormat="1" ht="12.75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09" t="s">
        <v>38</v>
      </c>
      <c r="M31" s="309"/>
      <c r="N31" s="309"/>
      <c r="O31" s="309"/>
      <c r="P31" s="309"/>
      <c r="Q31" s="36"/>
      <c r="R31" s="36"/>
      <c r="S31" s="36"/>
      <c r="T31" s="36"/>
      <c r="U31" s="36"/>
      <c r="V31" s="36"/>
      <c r="W31" s="309" t="s">
        <v>39</v>
      </c>
      <c r="X31" s="309"/>
      <c r="Y31" s="309"/>
      <c r="Z31" s="309"/>
      <c r="AA31" s="309"/>
      <c r="AB31" s="309"/>
      <c r="AC31" s="309"/>
      <c r="AD31" s="309"/>
      <c r="AE31" s="309"/>
      <c r="AF31" s="36"/>
      <c r="AG31" s="36"/>
      <c r="AH31" s="36"/>
      <c r="AI31" s="36"/>
      <c r="AJ31" s="36"/>
      <c r="AK31" s="309" t="s">
        <v>40</v>
      </c>
      <c r="AL31" s="309"/>
      <c r="AM31" s="309"/>
      <c r="AN31" s="309"/>
      <c r="AO31" s="309"/>
      <c r="AP31" s="36"/>
      <c r="AQ31" s="36"/>
      <c r="AR31" s="37"/>
      <c r="BE31" s="298"/>
    </row>
    <row r="32" spans="1:71" s="3" customFormat="1" ht="14.45" customHeight="1">
      <c r="B32" s="40"/>
      <c r="C32" s="41"/>
      <c r="D32" s="28" t="s">
        <v>41</v>
      </c>
      <c r="E32" s="41"/>
      <c r="F32" s="28" t="s">
        <v>42</v>
      </c>
      <c r="G32" s="41"/>
      <c r="H32" s="41"/>
      <c r="I32" s="41"/>
      <c r="J32" s="41"/>
      <c r="K32" s="41"/>
      <c r="L32" s="310">
        <v>0.2</v>
      </c>
      <c r="M32" s="311"/>
      <c r="N32" s="311"/>
      <c r="O32" s="311"/>
      <c r="P32" s="311"/>
      <c r="Q32" s="41"/>
      <c r="R32" s="41"/>
      <c r="S32" s="41"/>
      <c r="T32" s="41"/>
      <c r="U32" s="41"/>
      <c r="V32" s="41"/>
      <c r="W32" s="312">
        <f>ROUND(AZ94 + SUM(CD97:CD101), 2)</f>
        <v>0</v>
      </c>
      <c r="X32" s="311"/>
      <c r="Y32" s="311"/>
      <c r="Z32" s="311"/>
      <c r="AA32" s="311"/>
      <c r="AB32" s="311"/>
      <c r="AC32" s="311"/>
      <c r="AD32" s="311"/>
      <c r="AE32" s="311"/>
      <c r="AF32" s="41"/>
      <c r="AG32" s="41"/>
      <c r="AH32" s="41"/>
      <c r="AI32" s="41"/>
      <c r="AJ32" s="41"/>
      <c r="AK32" s="312">
        <f>ROUND(AV94 + SUM(BY97:BY101), 2)</f>
        <v>0</v>
      </c>
      <c r="AL32" s="311"/>
      <c r="AM32" s="311"/>
      <c r="AN32" s="311"/>
      <c r="AO32" s="311"/>
      <c r="AP32" s="41"/>
      <c r="AQ32" s="41"/>
      <c r="AR32" s="42"/>
      <c r="BE32" s="299"/>
    </row>
    <row r="33" spans="1:57" s="3" customFormat="1" ht="14.45" customHeight="1">
      <c r="B33" s="40"/>
      <c r="C33" s="41"/>
      <c r="D33" s="41"/>
      <c r="E33" s="41"/>
      <c r="F33" s="28" t="s">
        <v>43</v>
      </c>
      <c r="G33" s="41"/>
      <c r="H33" s="41"/>
      <c r="I33" s="41"/>
      <c r="J33" s="41"/>
      <c r="K33" s="41"/>
      <c r="L33" s="310">
        <v>0.2</v>
      </c>
      <c r="M33" s="311"/>
      <c r="N33" s="311"/>
      <c r="O33" s="311"/>
      <c r="P33" s="311"/>
      <c r="Q33" s="41"/>
      <c r="R33" s="41"/>
      <c r="S33" s="41"/>
      <c r="T33" s="41"/>
      <c r="U33" s="41"/>
      <c r="V33" s="41"/>
      <c r="W33" s="312">
        <f>ROUND(BA94 + SUM(CE97:CE101), 2)</f>
        <v>0</v>
      </c>
      <c r="X33" s="311"/>
      <c r="Y33" s="311"/>
      <c r="Z33" s="311"/>
      <c r="AA33" s="311"/>
      <c r="AB33" s="311"/>
      <c r="AC33" s="311"/>
      <c r="AD33" s="311"/>
      <c r="AE33" s="311"/>
      <c r="AF33" s="41"/>
      <c r="AG33" s="41"/>
      <c r="AH33" s="41"/>
      <c r="AI33" s="41"/>
      <c r="AJ33" s="41"/>
      <c r="AK33" s="312">
        <f>ROUND(AW94 + SUM(BZ97:BZ101), 2)</f>
        <v>0</v>
      </c>
      <c r="AL33" s="311"/>
      <c r="AM33" s="311"/>
      <c r="AN33" s="311"/>
      <c r="AO33" s="311"/>
      <c r="AP33" s="41"/>
      <c r="AQ33" s="41"/>
      <c r="AR33" s="42"/>
      <c r="BE33" s="299"/>
    </row>
    <row r="34" spans="1:57" s="3" customFormat="1" ht="14.45" hidden="1" customHeight="1">
      <c r="B34" s="40"/>
      <c r="C34" s="41"/>
      <c r="D34" s="41"/>
      <c r="E34" s="41"/>
      <c r="F34" s="28" t="s">
        <v>44</v>
      </c>
      <c r="G34" s="41"/>
      <c r="H34" s="41"/>
      <c r="I34" s="41"/>
      <c r="J34" s="41"/>
      <c r="K34" s="41"/>
      <c r="L34" s="310">
        <v>0.2</v>
      </c>
      <c r="M34" s="311"/>
      <c r="N34" s="311"/>
      <c r="O34" s="311"/>
      <c r="P34" s="311"/>
      <c r="Q34" s="41"/>
      <c r="R34" s="41"/>
      <c r="S34" s="41"/>
      <c r="T34" s="41"/>
      <c r="U34" s="41"/>
      <c r="V34" s="41"/>
      <c r="W34" s="312">
        <f>ROUND(BB94 + SUM(CF97:CF101), 2)</f>
        <v>0</v>
      </c>
      <c r="X34" s="311"/>
      <c r="Y34" s="311"/>
      <c r="Z34" s="311"/>
      <c r="AA34" s="311"/>
      <c r="AB34" s="311"/>
      <c r="AC34" s="311"/>
      <c r="AD34" s="311"/>
      <c r="AE34" s="311"/>
      <c r="AF34" s="41"/>
      <c r="AG34" s="41"/>
      <c r="AH34" s="41"/>
      <c r="AI34" s="41"/>
      <c r="AJ34" s="41"/>
      <c r="AK34" s="312">
        <v>0</v>
      </c>
      <c r="AL34" s="311"/>
      <c r="AM34" s="311"/>
      <c r="AN34" s="311"/>
      <c r="AO34" s="311"/>
      <c r="AP34" s="41"/>
      <c r="AQ34" s="41"/>
      <c r="AR34" s="42"/>
      <c r="BE34" s="299"/>
    </row>
    <row r="35" spans="1:57" s="3" customFormat="1" ht="14.45" hidden="1" customHeight="1">
      <c r="B35" s="40"/>
      <c r="C35" s="41"/>
      <c r="D35" s="41"/>
      <c r="E35" s="41"/>
      <c r="F35" s="28" t="s">
        <v>45</v>
      </c>
      <c r="G35" s="41"/>
      <c r="H35" s="41"/>
      <c r="I35" s="41"/>
      <c r="J35" s="41"/>
      <c r="K35" s="41"/>
      <c r="L35" s="310">
        <v>0.2</v>
      </c>
      <c r="M35" s="311"/>
      <c r="N35" s="311"/>
      <c r="O35" s="311"/>
      <c r="P35" s="311"/>
      <c r="Q35" s="41"/>
      <c r="R35" s="41"/>
      <c r="S35" s="41"/>
      <c r="T35" s="41"/>
      <c r="U35" s="41"/>
      <c r="V35" s="41"/>
      <c r="W35" s="312">
        <f>ROUND(BC94 + SUM(CG97:CG101), 2)</f>
        <v>0</v>
      </c>
      <c r="X35" s="311"/>
      <c r="Y35" s="311"/>
      <c r="Z35" s="311"/>
      <c r="AA35" s="311"/>
      <c r="AB35" s="311"/>
      <c r="AC35" s="311"/>
      <c r="AD35" s="311"/>
      <c r="AE35" s="311"/>
      <c r="AF35" s="41"/>
      <c r="AG35" s="41"/>
      <c r="AH35" s="41"/>
      <c r="AI35" s="41"/>
      <c r="AJ35" s="41"/>
      <c r="AK35" s="312">
        <v>0</v>
      </c>
      <c r="AL35" s="311"/>
      <c r="AM35" s="311"/>
      <c r="AN35" s="311"/>
      <c r="AO35" s="311"/>
      <c r="AP35" s="41"/>
      <c r="AQ35" s="41"/>
      <c r="AR35" s="42"/>
    </row>
    <row r="36" spans="1:57" s="3" customFormat="1" ht="14.45" hidden="1" customHeight="1">
      <c r="B36" s="40"/>
      <c r="C36" s="41"/>
      <c r="D36" s="41"/>
      <c r="E36" s="41"/>
      <c r="F36" s="28" t="s">
        <v>46</v>
      </c>
      <c r="G36" s="41"/>
      <c r="H36" s="41"/>
      <c r="I36" s="41"/>
      <c r="J36" s="41"/>
      <c r="K36" s="41"/>
      <c r="L36" s="310">
        <v>0</v>
      </c>
      <c r="M36" s="311"/>
      <c r="N36" s="311"/>
      <c r="O36" s="311"/>
      <c r="P36" s="311"/>
      <c r="Q36" s="41"/>
      <c r="R36" s="41"/>
      <c r="S36" s="41"/>
      <c r="T36" s="41"/>
      <c r="U36" s="41"/>
      <c r="V36" s="41"/>
      <c r="W36" s="312">
        <f>ROUND(BD94 + SUM(CH97:CH101), 2)</f>
        <v>0</v>
      </c>
      <c r="X36" s="311"/>
      <c r="Y36" s="311"/>
      <c r="Z36" s="311"/>
      <c r="AA36" s="311"/>
      <c r="AB36" s="311"/>
      <c r="AC36" s="311"/>
      <c r="AD36" s="311"/>
      <c r="AE36" s="311"/>
      <c r="AF36" s="41"/>
      <c r="AG36" s="41"/>
      <c r="AH36" s="41"/>
      <c r="AI36" s="41"/>
      <c r="AJ36" s="41"/>
      <c r="AK36" s="312">
        <v>0</v>
      </c>
      <c r="AL36" s="311"/>
      <c r="AM36" s="311"/>
      <c r="AN36" s="311"/>
      <c r="AO36" s="311"/>
      <c r="AP36" s="41"/>
      <c r="AQ36" s="41"/>
      <c r="AR36" s="42"/>
    </row>
    <row r="37" spans="1:57" s="2" customFormat="1" ht="6.9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4"/>
    </row>
    <row r="38" spans="1:57" s="2" customFormat="1" ht="25.9" customHeight="1">
      <c r="A38" s="34"/>
      <c r="B38" s="35"/>
      <c r="C38" s="43"/>
      <c r="D38" s="44" t="s">
        <v>47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 t="s">
        <v>48</v>
      </c>
      <c r="U38" s="45"/>
      <c r="V38" s="45"/>
      <c r="W38" s="45"/>
      <c r="X38" s="313" t="s">
        <v>49</v>
      </c>
      <c r="Y38" s="314"/>
      <c r="Z38" s="314"/>
      <c r="AA38" s="314"/>
      <c r="AB38" s="314"/>
      <c r="AC38" s="45"/>
      <c r="AD38" s="45"/>
      <c r="AE38" s="45"/>
      <c r="AF38" s="45"/>
      <c r="AG38" s="45"/>
      <c r="AH38" s="45"/>
      <c r="AI38" s="45"/>
      <c r="AJ38" s="45"/>
      <c r="AK38" s="315">
        <f>SUM(AK29:AK36)</f>
        <v>0</v>
      </c>
      <c r="AL38" s="314"/>
      <c r="AM38" s="314"/>
      <c r="AN38" s="314"/>
      <c r="AO38" s="316"/>
      <c r="AP38" s="43"/>
      <c r="AQ38" s="43"/>
      <c r="AR38" s="37"/>
      <c r="BE38" s="34"/>
    </row>
    <row r="39" spans="1:57" s="2" customFormat="1" ht="6.9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4"/>
    </row>
    <row r="40" spans="1:57" s="2" customFormat="1" ht="14.45" customHeight="1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4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4"/>
      <c r="B60" s="35"/>
      <c r="C60" s="36"/>
      <c r="D60" s="52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2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2" t="s">
        <v>52</v>
      </c>
      <c r="AI60" s="39"/>
      <c r="AJ60" s="39"/>
      <c r="AK60" s="39"/>
      <c r="AL60" s="39"/>
      <c r="AM60" s="52" t="s">
        <v>53</v>
      </c>
      <c r="AN60" s="39"/>
      <c r="AO60" s="39"/>
      <c r="AP60" s="36"/>
      <c r="AQ60" s="36"/>
      <c r="AR60" s="37"/>
      <c r="BE60" s="34"/>
    </row>
    <row r="61" spans="1:57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7"/>
      <c r="BE64" s="34"/>
    </row>
    <row r="65" spans="1:57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4"/>
      <c r="B75" s="35"/>
      <c r="C75" s="36"/>
      <c r="D75" s="52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2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2" t="s">
        <v>52</v>
      </c>
      <c r="AI75" s="39"/>
      <c r="AJ75" s="39"/>
      <c r="AK75" s="39"/>
      <c r="AL75" s="39"/>
      <c r="AM75" s="52" t="s">
        <v>53</v>
      </c>
      <c r="AN75" s="39"/>
      <c r="AO75" s="39"/>
      <c r="AP75" s="36"/>
      <c r="AQ75" s="36"/>
      <c r="AR75" s="37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7"/>
      <c r="BE77" s="34"/>
    </row>
    <row r="81" spans="1:90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7"/>
      <c r="BE81" s="34"/>
    </row>
    <row r="82" spans="1:90" s="2" customFormat="1" ht="24.95" customHeight="1">
      <c r="A82" s="34"/>
      <c r="B82" s="35"/>
      <c r="C82" s="22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4"/>
    </row>
    <row r="83" spans="1:90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4"/>
    </row>
    <row r="84" spans="1:90" s="4" customFormat="1" ht="12" customHeight="1">
      <c r="B84" s="58"/>
      <c r="C84" s="28" t="s">
        <v>11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1366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0" s="5" customFormat="1" ht="36.950000000000003" customHeight="1">
      <c r="B85" s="61"/>
      <c r="C85" s="62" t="s">
        <v>14</v>
      </c>
      <c r="D85" s="63"/>
      <c r="E85" s="63"/>
      <c r="F85" s="63"/>
      <c r="G85" s="63"/>
      <c r="H85" s="63"/>
      <c r="I85" s="63"/>
      <c r="J85" s="63"/>
      <c r="K85" s="63"/>
      <c r="L85" s="271" t="str">
        <f>K6</f>
        <v>ZŠ Šaštín-Stráže - Oprava kanalizácie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63"/>
      <c r="AQ85" s="63"/>
      <c r="AR85" s="64"/>
    </row>
    <row r="86" spans="1:90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4"/>
    </row>
    <row r="87" spans="1:90" s="2" customFormat="1" ht="12" customHeight="1">
      <c r="A87" s="34"/>
      <c r="B87" s="35"/>
      <c r="C87" s="28" t="s">
        <v>18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Šaštín-Stráže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20</v>
      </c>
      <c r="AJ87" s="36"/>
      <c r="AK87" s="36"/>
      <c r="AL87" s="36"/>
      <c r="AM87" s="273" t="str">
        <f>IF(AN8= "","",AN8)</f>
        <v>2. 10. 2019</v>
      </c>
      <c r="AN87" s="273"/>
      <c r="AO87" s="36"/>
      <c r="AP87" s="36"/>
      <c r="AQ87" s="36"/>
      <c r="AR87" s="37"/>
      <c r="BE87" s="34"/>
    </row>
    <row r="88" spans="1:90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4"/>
    </row>
    <row r="89" spans="1:90" s="2" customFormat="1" ht="15.2" customHeight="1">
      <c r="A89" s="34"/>
      <c r="B89" s="35"/>
      <c r="C89" s="28" t="s">
        <v>22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ZŠ Šaštín-Stráže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28</v>
      </c>
      <c r="AJ89" s="36"/>
      <c r="AK89" s="36"/>
      <c r="AL89" s="36"/>
      <c r="AM89" s="280" t="str">
        <f>IF(E17="","",E17)</f>
        <v>Pavol Slezák</v>
      </c>
      <c r="AN89" s="281"/>
      <c r="AO89" s="281"/>
      <c r="AP89" s="281"/>
      <c r="AQ89" s="36"/>
      <c r="AR89" s="37"/>
      <c r="AS89" s="274" t="s">
        <v>57</v>
      </c>
      <c r="AT89" s="27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0" s="2" customFormat="1" ht="15.2" customHeight="1">
      <c r="A90" s="34"/>
      <c r="B90" s="35"/>
      <c r="C90" s="28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32</v>
      </c>
      <c r="AJ90" s="36"/>
      <c r="AK90" s="36"/>
      <c r="AL90" s="36"/>
      <c r="AM90" s="280" t="str">
        <f>IF(E20="","",E20)</f>
        <v>Ing. Juraj Havetta</v>
      </c>
      <c r="AN90" s="281"/>
      <c r="AO90" s="281"/>
      <c r="AP90" s="281"/>
      <c r="AQ90" s="36"/>
      <c r="AR90" s="37"/>
      <c r="AS90" s="276"/>
      <c r="AT90" s="27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0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278"/>
      <c r="AT91" s="27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0" s="2" customFormat="1" ht="29.25" customHeight="1">
      <c r="A92" s="34"/>
      <c r="B92" s="35"/>
      <c r="C92" s="285" t="s">
        <v>58</v>
      </c>
      <c r="D92" s="283"/>
      <c r="E92" s="283"/>
      <c r="F92" s="283"/>
      <c r="G92" s="283"/>
      <c r="H92" s="73"/>
      <c r="I92" s="282" t="s">
        <v>59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6" t="s">
        <v>60</v>
      </c>
      <c r="AH92" s="283"/>
      <c r="AI92" s="283"/>
      <c r="AJ92" s="283"/>
      <c r="AK92" s="283"/>
      <c r="AL92" s="283"/>
      <c r="AM92" s="283"/>
      <c r="AN92" s="282" t="s">
        <v>61</v>
      </c>
      <c r="AO92" s="283"/>
      <c r="AP92" s="284"/>
      <c r="AQ92" s="74" t="s">
        <v>62</v>
      </c>
      <c r="AR92" s="37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90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0" s="6" customFormat="1" ht="32.450000000000003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4">
        <f>ROUND(AG95,2)</f>
        <v>0</v>
      </c>
      <c r="AH94" s="294"/>
      <c r="AI94" s="294"/>
      <c r="AJ94" s="294"/>
      <c r="AK94" s="294"/>
      <c r="AL94" s="294"/>
      <c r="AM94" s="294"/>
      <c r="AN94" s="295">
        <f>SUM(AG94,AT94)</f>
        <v>0</v>
      </c>
      <c r="AO94" s="295"/>
      <c r="AP94" s="295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ROUND(AZ94*L32,2)</f>
        <v>0</v>
      </c>
      <c r="AW94" s="88">
        <f>ROUND(BA94*L33,2)</f>
        <v>0</v>
      </c>
      <c r="AX94" s="88">
        <f>ROUND(BB94*L32,2)</f>
        <v>0</v>
      </c>
      <c r="AY94" s="88">
        <f>ROUND(BC94*L33,2)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76</v>
      </c>
      <c r="BT94" s="91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0" s="7" customFormat="1" ht="16.5" customHeight="1">
      <c r="A95" s="92" t="s">
        <v>80</v>
      </c>
      <c r="B95" s="93"/>
      <c r="C95" s="94"/>
      <c r="D95" s="287" t="s">
        <v>12</v>
      </c>
      <c r="E95" s="287"/>
      <c r="F95" s="287"/>
      <c r="G95" s="287"/>
      <c r="H95" s="287"/>
      <c r="I95" s="95"/>
      <c r="J95" s="287" t="s">
        <v>15</v>
      </c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8">
        <f>'1366 - ZŠ Šaštín-Stráže -...'!J30</f>
        <v>0</v>
      </c>
      <c r="AH95" s="289"/>
      <c r="AI95" s="289"/>
      <c r="AJ95" s="289"/>
      <c r="AK95" s="289"/>
      <c r="AL95" s="289"/>
      <c r="AM95" s="289"/>
      <c r="AN95" s="288">
        <f>SUM(AG95,AT95)</f>
        <v>0</v>
      </c>
      <c r="AO95" s="289"/>
      <c r="AP95" s="289"/>
      <c r="AQ95" s="96" t="s">
        <v>81</v>
      </c>
      <c r="AR95" s="97"/>
      <c r="AS95" s="98">
        <v>0</v>
      </c>
      <c r="AT95" s="99">
        <f>ROUND(SUM(AV95:AW95),2)</f>
        <v>0</v>
      </c>
      <c r="AU95" s="100">
        <f>'1366 - ZŠ Šaštín-Stráže -...'!P137</f>
        <v>0</v>
      </c>
      <c r="AV95" s="99">
        <f>'1366 - ZŠ Šaštín-Stráže -...'!J33</f>
        <v>0</v>
      </c>
      <c r="AW95" s="99">
        <f>'1366 - ZŠ Šaštín-Stráže -...'!J34</f>
        <v>0</v>
      </c>
      <c r="AX95" s="99">
        <f>'1366 - ZŠ Šaštín-Stráže -...'!J35</f>
        <v>0</v>
      </c>
      <c r="AY95" s="99">
        <f>'1366 - ZŠ Šaštín-Stráže -...'!J36</f>
        <v>0</v>
      </c>
      <c r="AZ95" s="99">
        <f>'1366 - ZŠ Šaštín-Stráže -...'!F33</f>
        <v>0</v>
      </c>
      <c r="BA95" s="99">
        <f>'1366 - ZŠ Šaštín-Stráže -...'!F34</f>
        <v>0</v>
      </c>
      <c r="BB95" s="99">
        <f>'1366 - ZŠ Šaštín-Stráže -...'!F35</f>
        <v>0</v>
      </c>
      <c r="BC95" s="99">
        <f>'1366 - ZŠ Šaštín-Stráže -...'!F36</f>
        <v>0</v>
      </c>
      <c r="BD95" s="101">
        <f>'1366 - ZŠ Šaštín-Stráže -...'!F37</f>
        <v>0</v>
      </c>
      <c r="BT95" s="102" t="s">
        <v>82</v>
      </c>
      <c r="BU95" s="102" t="s">
        <v>83</v>
      </c>
      <c r="BV95" s="102" t="s">
        <v>78</v>
      </c>
      <c r="BW95" s="102" t="s">
        <v>5</v>
      </c>
      <c r="BX95" s="102" t="s">
        <v>79</v>
      </c>
      <c r="CL95" s="102" t="s">
        <v>1</v>
      </c>
    </row>
    <row r="96" spans="1:90" ht="11.25"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19"/>
    </row>
    <row r="97" spans="1:89" s="2" customFormat="1" ht="30" customHeight="1">
      <c r="A97" s="34"/>
      <c r="B97" s="35"/>
      <c r="C97" s="82" t="s">
        <v>84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295">
        <f>ROUND(SUM(AG98:AG101), 2)</f>
        <v>0</v>
      </c>
      <c r="AH97" s="295"/>
      <c r="AI97" s="295"/>
      <c r="AJ97" s="295"/>
      <c r="AK97" s="295"/>
      <c r="AL97" s="295"/>
      <c r="AM97" s="295"/>
      <c r="AN97" s="295">
        <f>ROUND(SUM(AN98:AN101), 2)</f>
        <v>0</v>
      </c>
      <c r="AO97" s="295"/>
      <c r="AP97" s="295"/>
      <c r="AQ97" s="103"/>
      <c r="AR97" s="37"/>
      <c r="AS97" s="75" t="s">
        <v>85</v>
      </c>
      <c r="AT97" s="76" t="s">
        <v>86</v>
      </c>
      <c r="AU97" s="76" t="s">
        <v>41</v>
      </c>
      <c r="AV97" s="77" t="s">
        <v>64</v>
      </c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89" s="2" customFormat="1" ht="19.899999999999999" customHeight="1">
      <c r="A98" s="34"/>
      <c r="B98" s="35"/>
      <c r="C98" s="36"/>
      <c r="D98" s="292" t="s">
        <v>87</v>
      </c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36"/>
      <c r="AD98" s="36"/>
      <c r="AE98" s="36"/>
      <c r="AF98" s="36"/>
      <c r="AG98" s="290">
        <f>ROUND(AG94 * AS98, 2)</f>
        <v>0</v>
      </c>
      <c r="AH98" s="291"/>
      <c r="AI98" s="291"/>
      <c r="AJ98" s="291"/>
      <c r="AK98" s="291"/>
      <c r="AL98" s="291"/>
      <c r="AM98" s="291"/>
      <c r="AN98" s="291">
        <f>ROUND(AG98 + AV98, 2)</f>
        <v>0</v>
      </c>
      <c r="AO98" s="291"/>
      <c r="AP98" s="291"/>
      <c r="AQ98" s="36"/>
      <c r="AR98" s="37"/>
      <c r="AS98" s="106">
        <v>0</v>
      </c>
      <c r="AT98" s="107" t="s">
        <v>88</v>
      </c>
      <c r="AU98" s="107" t="s">
        <v>42</v>
      </c>
      <c r="AV98" s="108">
        <f>ROUND(IF(AU98="základná",AG98*L32,IF(AU98="znížená",AG98*L33,0)), 2)</f>
        <v>0</v>
      </c>
      <c r="AW98" s="34"/>
      <c r="AX98" s="34"/>
      <c r="AY98" s="34"/>
      <c r="AZ98" s="34"/>
      <c r="BA98" s="34"/>
      <c r="BB98" s="34"/>
      <c r="BC98" s="34"/>
      <c r="BD98" s="34"/>
      <c r="BE98" s="34"/>
      <c r="BV98" s="16" t="s">
        <v>89</v>
      </c>
      <c r="BY98" s="109">
        <f>IF(AU98="základná",AV98,0)</f>
        <v>0</v>
      </c>
      <c r="BZ98" s="109">
        <f>IF(AU98="znížená",AV98,0)</f>
        <v>0</v>
      </c>
      <c r="CA98" s="109">
        <v>0</v>
      </c>
      <c r="CB98" s="109">
        <v>0</v>
      </c>
      <c r="CC98" s="109">
        <v>0</v>
      </c>
      <c r="CD98" s="109">
        <f>IF(AU98="základná",AG98,0)</f>
        <v>0</v>
      </c>
      <c r="CE98" s="109">
        <f>IF(AU98="znížená",AG98,0)</f>
        <v>0</v>
      </c>
      <c r="CF98" s="109">
        <f>IF(AU98="zákl. prenesená",AG98,0)</f>
        <v>0</v>
      </c>
      <c r="CG98" s="109">
        <f>IF(AU98="zníž. prenesená",AG98,0)</f>
        <v>0</v>
      </c>
      <c r="CH98" s="109">
        <f>IF(AU98="nulová",AG98,0)</f>
        <v>0</v>
      </c>
      <c r="CI98" s="16">
        <f>IF(AU98="základná",1,IF(AU98="znížená",2,IF(AU98="zákl. prenesená",4,IF(AU98="zníž. prenesená",5,3))))</f>
        <v>1</v>
      </c>
      <c r="CJ98" s="16">
        <f>IF(AT98="stavebná časť",1,IF(AT98="investičná časť",2,3))</f>
        <v>1</v>
      </c>
      <c r="CK98" s="16" t="str">
        <f>IF(D98="Vyplň vlastné","","x")</f>
        <v>x</v>
      </c>
    </row>
    <row r="99" spans="1:89" s="2" customFormat="1" ht="19.899999999999999" customHeight="1">
      <c r="A99" s="34"/>
      <c r="B99" s="35"/>
      <c r="C99" s="36"/>
      <c r="D99" s="293" t="s">
        <v>90</v>
      </c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36"/>
      <c r="AD99" s="36"/>
      <c r="AE99" s="36"/>
      <c r="AF99" s="36"/>
      <c r="AG99" s="290">
        <f>ROUND(AG94 * AS99, 2)</f>
        <v>0</v>
      </c>
      <c r="AH99" s="291"/>
      <c r="AI99" s="291"/>
      <c r="AJ99" s="291"/>
      <c r="AK99" s="291"/>
      <c r="AL99" s="291"/>
      <c r="AM99" s="291"/>
      <c r="AN99" s="291">
        <f>ROUND(AG99 + AV99, 2)</f>
        <v>0</v>
      </c>
      <c r="AO99" s="291"/>
      <c r="AP99" s="291"/>
      <c r="AQ99" s="36"/>
      <c r="AR99" s="37"/>
      <c r="AS99" s="106">
        <v>0</v>
      </c>
      <c r="AT99" s="107" t="s">
        <v>88</v>
      </c>
      <c r="AU99" s="107" t="s">
        <v>42</v>
      </c>
      <c r="AV99" s="108">
        <f>ROUND(IF(AU99="základná",AG99*L32,IF(AU99="znížená",AG99*L33,0)), 2)</f>
        <v>0</v>
      </c>
      <c r="AW99" s="34"/>
      <c r="AX99" s="34"/>
      <c r="AY99" s="34"/>
      <c r="AZ99" s="34"/>
      <c r="BA99" s="34"/>
      <c r="BB99" s="34"/>
      <c r="BC99" s="34"/>
      <c r="BD99" s="34"/>
      <c r="BE99" s="34"/>
      <c r="BV99" s="16" t="s">
        <v>91</v>
      </c>
      <c r="BY99" s="109">
        <f>IF(AU99="základná",AV99,0)</f>
        <v>0</v>
      </c>
      <c r="BZ99" s="109">
        <f>IF(AU99="znížená",AV99,0)</f>
        <v>0</v>
      </c>
      <c r="CA99" s="109">
        <v>0</v>
      </c>
      <c r="CB99" s="109">
        <v>0</v>
      </c>
      <c r="CC99" s="109">
        <v>0</v>
      </c>
      <c r="CD99" s="109">
        <f>IF(AU99="základná",AG99,0)</f>
        <v>0</v>
      </c>
      <c r="CE99" s="109">
        <f>IF(AU99="znížená",AG99,0)</f>
        <v>0</v>
      </c>
      <c r="CF99" s="109">
        <f>IF(AU99="zákl. prenesená",AG99,0)</f>
        <v>0</v>
      </c>
      <c r="CG99" s="109">
        <f>IF(AU99="zníž. prenesená",AG99,0)</f>
        <v>0</v>
      </c>
      <c r="CH99" s="109">
        <f>IF(AU99="nulová",AG99,0)</f>
        <v>0</v>
      </c>
      <c r="CI99" s="16">
        <f>IF(AU99="základná",1,IF(AU99="znížená",2,IF(AU99="zákl. prenesená",4,IF(AU99="zníž. prenesená",5,3))))</f>
        <v>1</v>
      </c>
      <c r="CJ99" s="16">
        <f>IF(AT99="stavebná časť",1,IF(AT99="investičná časť",2,3))</f>
        <v>1</v>
      </c>
      <c r="CK99" s="16" t="str">
        <f>IF(D99="Vyplň vlastné","","x")</f>
        <v/>
      </c>
    </row>
    <row r="100" spans="1:89" s="2" customFormat="1" ht="19.899999999999999" customHeight="1">
      <c r="A100" s="34"/>
      <c r="B100" s="35"/>
      <c r="C100" s="36"/>
      <c r="D100" s="293" t="s">
        <v>90</v>
      </c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36"/>
      <c r="AD100" s="36"/>
      <c r="AE100" s="36"/>
      <c r="AF100" s="36"/>
      <c r="AG100" s="290">
        <f>ROUND(AG94 * AS100, 2)</f>
        <v>0</v>
      </c>
      <c r="AH100" s="291"/>
      <c r="AI100" s="291"/>
      <c r="AJ100" s="291"/>
      <c r="AK100" s="291"/>
      <c r="AL100" s="291"/>
      <c r="AM100" s="291"/>
      <c r="AN100" s="291">
        <f>ROUND(AG100 + AV100, 2)</f>
        <v>0</v>
      </c>
      <c r="AO100" s="291"/>
      <c r="AP100" s="291"/>
      <c r="AQ100" s="36"/>
      <c r="AR100" s="37"/>
      <c r="AS100" s="106">
        <v>0</v>
      </c>
      <c r="AT100" s="107" t="s">
        <v>88</v>
      </c>
      <c r="AU100" s="107" t="s">
        <v>42</v>
      </c>
      <c r="AV100" s="108">
        <f>ROUND(IF(AU100="základná",AG100*L32,IF(AU100="znížená",AG100*L33,0)), 2)</f>
        <v>0</v>
      </c>
      <c r="AW100" s="34"/>
      <c r="AX100" s="34"/>
      <c r="AY100" s="34"/>
      <c r="AZ100" s="34"/>
      <c r="BA100" s="34"/>
      <c r="BB100" s="34"/>
      <c r="BC100" s="34"/>
      <c r="BD100" s="34"/>
      <c r="BE100" s="34"/>
      <c r="BV100" s="16" t="s">
        <v>91</v>
      </c>
      <c r="BY100" s="109">
        <f>IF(AU100="základná",AV100,0)</f>
        <v>0</v>
      </c>
      <c r="BZ100" s="109">
        <f>IF(AU100="znížená",AV100,0)</f>
        <v>0</v>
      </c>
      <c r="CA100" s="109">
        <v>0</v>
      </c>
      <c r="CB100" s="109">
        <v>0</v>
      </c>
      <c r="CC100" s="109">
        <v>0</v>
      </c>
      <c r="CD100" s="109">
        <f>IF(AU100="základná",AG100,0)</f>
        <v>0</v>
      </c>
      <c r="CE100" s="109">
        <f>IF(AU100="znížená",AG100,0)</f>
        <v>0</v>
      </c>
      <c r="CF100" s="109">
        <f>IF(AU100="zákl. prenesená",AG100,0)</f>
        <v>0</v>
      </c>
      <c r="CG100" s="109">
        <f>IF(AU100="zníž. prenesená",AG100,0)</f>
        <v>0</v>
      </c>
      <c r="CH100" s="109">
        <f>IF(AU100="nulová",AG100,0)</f>
        <v>0</v>
      </c>
      <c r="CI100" s="16">
        <f>IF(AU100="základná",1,IF(AU100="znížená",2,IF(AU100="zákl. prenesená",4,IF(AU100="zníž. prenesená",5,3))))</f>
        <v>1</v>
      </c>
      <c r="CJ100" s="16">
        <f>IF(AT100="stavebná časť",1,IF(AT100="investičná časť",2,3))</f>
        <v>1</v>
      </c>
      <c r="CK100" s="16" t="str">
        <f>IF(D100="Vyplň vlastné","","x")</f>
        <v/>
      </c>
    </row>
    <row r="101" spans="1:89" s="2" customFormat="1" ht="19.899999999999999" customHeight="1">
      <c r="A101" s="34"/>
      <c r="B101" s="35"/>
      <c r="C101" s="36"/>
      <c r="D101" s="293" t="s">
        <v>90</v>
      </c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36"/>
      <c r="AD101" s="36"/>
      <c r="AE101" s="36"/>
      <c r="AF101" s="36"/>
      <c r="AG101" s="290">
        <f>ROUND(AG94 * AS101, 2)</f>
        <v>0</v>
      </c>
      <c r="AH101" s="291"/>
      <c r="AI101" s="291"/>
      <c r="AJ101" s="291"/>
      <c r="AK101" s="291"/>
      <c r="AL101" s="291"/>
      <c r="AM101" s="291"/>
      <c r="AN101" s="291">
        <f>ROUND(AG101 + AV101, 2)</f>
        <v>0</v>
      </c>
      <c r="AO101" s="291"/>
      <c r="AP101" s="291"/>
      <c r="AQ101" s="36"/>
      <c r="AR101" s="37"/>
      <c r="AS101" s="110">
        <v>0</v>
      </c>
      <c r="AT101" s="111" t="s">
        <v>88</v>
      </c>
      <c r="AU101" s="111" t="s">
        <v>42</v>
      </c>
      <c r="AV101" s="112">
        <f>ROUND(IF(AU101="základná",AG101*L32,IF(AU101="znížená",AG101*L33,0)), 2)</f>
        <v>0</v>
      </c>
      <c r="AW101" s="34"/>
      <c r="AX101" s="34"/>
      <c r="AY101" s="34"/>
      <c r="AZ101" s="34"/>
      <c r="BA101" s="34"/>
      <c r="BB101" s="34"/>
      <c r="BC101" s="34"/>
      <c r="BD101" s="34"/>
      <c r="BE101" s="34"/>
      <c r="BV101" s="16" t="s">
        <v>91</v>
      </c>
      <c r="BY101" s="109">
        <f>IF(AU101="základná",AV101,0)</f>
        <v>0</v>
      </c>
      <c r="BZ101" s="109">
        <f>IF(AU101="znížená",AV101,0)</f>
        <v>0</v>
      </c>
      <c r="CA101" s="109">
        <v>0</v>
      </c>
      <c r="CB101" s="109">
        <v>0</v>
      </c>
      <c r="CC101" s="109">
        <v>0</v>
      </c>
      <c r="CD101" s="109">
        <f>IF(AU101="základná",AG101,0)</f>
        <v>0</v>
      </c>
      <c r="CE101" s="109">
        <f>IF(AU101="znížená",AG101,0)</f>
        <v>0</v>
      </c>
      <c r="CF101" s="109">
        <f>IF(AU101="zákl. prenesená",AG101,0)</f>
        <v>0</v>
      </c>
      <c r="CG101" s="109">
        <f>IF(AU101="zníž. prenesená",AG101,0)</f>
        <v>0</v>
      </c>
      <c r="CH101" s="109">
        <f>IF(AU101="nulová",AG101,0)</f>
        <v>0</v>
      </c>
      <c r="CI101" s="16">
        <f>IF(AU101="základná",1,IF(AU101="znížená",2,IF(AU101="zákl. prenesená",4,IF(AU101="zníž. prenesená",5,3))))</f>
        <v>1</v>
      </c>
      <c r="CJ101" s="16">
        <f>IF(AT101="stavebná časť",1,IF(AT101="investičná časť",2,3))</f>
        <v>1</v>
      </c>
      <c r="CK101" s="16" t="str">
        <f>IF(D101="Vyplň vlastné","","x")</f>
        <v/>
      </c>
    </row>
    <row r="102" spans="1:89" s="2" customFormat="1" ht="10.9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7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89" s="2" customFormat="1" ht="30" customHeight="1">
      <c r="A103" s="34"/>
      <c r="B103" s="35"/>
      <c r="C103" s="113" t="s">
        <v>92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296">
        <f>ROUND(AG94 + AG97, 2)</f>
        <v>0</v>
      </c>
      <c r="AH103" s="296"/>
      <c r="AI103" s="296"/>
      <c r="AJ103" s="296"/>
      <c r="AK103" s="296"/>
      <c r="AL103" s="296"/>
      <c r="AM103" s="296"/>
      <c r="AN103" s="296">
        <f>ROUND(AN94 + AN97, 2)</f>
        <v>0</v>
      </c>
      <c r="AO103" s="296"/>
      <c r="AP103" s="296"/>
      <c r="AQ103" s="114"/>
      <c r="AR103" s="37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89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37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</sheetData>
  <sheetProtection algorithmName="SHA-512" hashValue="Pt61PpZuMcHzKOPVw/yqJbYU1kZ7HwVIktqANRc9SMa+gu9AmDtWAuDhXfGmyweXHToRjj+3uVcwQg2EU6kheg==" saltValue="SxWbWG63yD8QVcXwbvCKCBAli9IHjU2267+AvLYgPNlgw9sZ5d58ExKq5bwTvtOyE9o3MoDnf+GViU2D0FjqOg==" spinCount="100000" sheet="1" objects="1" scenarios="1" formatColumns="0" formatRows="0"/>
  <mergeCells count="60"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  <mergeCell ref="W33:AE33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é sú hodnoty základná, znížená, nulová." sqref="AU97:AU101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 xr:uid="{00000000-0002-0000-0000-000001000000}">
      <formula1>"stavebná časť, technologická časť, investičná časť"</formula1>
    </dataValidation>
  </dataValidations>
  <hyperlinks>
    <hyperlink ref="A95" location="'1366 - ZŠ Šaštín-Stráže -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1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6" t="s">
        <v>5</v>
      </c>
    </row>
    <row r="3" spans="1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9"/>
      <c r="AT3" s="16" t="s">
        <v>77</v>
      </c>
    </row>
    <row r="4" spans="1:46" s="1" customFormat="1" ht="24.95" customHeight="1">
      <c r="B4" s="19"/>
      <c r="D4" s="120" t="s">
        <v>93</v>
      </c>
      <c r="I4" s="116"/>
      <c r="L4" s="19"/>
      <c r="M4" s="121" t="s">
        <v>9</v>
      </c>
      <c r="AT4" s="16" t="s">
        <v>4</v>
      </c>
    </row>
    <row r="5" spans="1:46" s="1" customFormat="1" ht="6.95" customHeight="1">
      <c r="B5" s="19"/>
      <c r="I5" s="116"/>
      <c r="L5" s="19"/>
    </row>
    <row r="6" spans="1:46" s="2" customFormat="1" ht="12" customHeight="1">
      <c r="A6" s="34"/>
      <c r="B6" s="37"/>
      <c r="C6" s="34"/>
      <c r="D6" s="122" t="s">
        <v>14</v>
      </c>
      <c r="E6" s="34"/>
      <c r="F6" s="34"/>
      <c r="G6" s="34"/>
      <c r="H6" s="34"/>
      <c r="I6" s="123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46" s="2" customFormat="1" ht="16.5" customHeight="1">
      <c r="A7" s="34"/>
      <c r="B7" s="37"/>
      <c r="C7" s="34"/>
      <c r="D7" s="34"/>
      <c r="E7" s="318" t="s">
        <v>15</v>
      </c>
      <c r="F7" s="319"/>
      <c r="G7" s="319"/>
      <c r="H7" s="319"/>
      <c r="I7" s="123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46" s="2" customFormat="1" ht="11.25">
      <c r="A8" s="34"/>
      <c r="B8" s="37"/>
      <c r="C8" s="34"/>
      <c r="D8" s="34"/>
      <c r="E8" s="34"/>
      <c r="F8" s="34"/>
      <c r="G8" s="34"/>
      <c r="H8" s="34"/>
      <c r="I8" s="123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2" customHeight="1">
      <c r="A9" s="34"/>
      <c r="B9" s="37"/>
      <c r="C9" s="34"/>
      <c r="D9" s="122" t="s">
        <v>16</v>
      </c>
      <c r="E9" s="34"/>
      <c r="F9" s="124" t="s">
        <v>1</v>
      </c>
      <c r="G9" s="34"/>
      <c r="H9" s="34"/>
      <c r="I9" s="125" t="s">
        <v>17</v>
      </c>
      <c r="J9" s="124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7"/>
      <c r="C10" s="34"/>
      <c r="D10" s="122" t="s">
        <v>18</v>
      </c>
      <c r="E10" s="34"/>
      <c r="F10" s="124" t="s">
        <v>19</v>
      </c>
      <c r="G10" s="34"/>
      <c r="H10" s="34"/>
      <c r="I10" s="125" t="s">
        <v>20</v>
      </c>
      <c r="J10" s="126" t="str">
        <f>'Rekapitulácia stavby'!AN8</f>
        <v>2. 10. 2019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0.9" customHeight="1">
      <c r="A11" s="34"/>
      <c r="B11" s="37"/>
      <c r="C11" s="34"/>
      <c r="D11" s="34"/>
      <c r="E11" s="34"/>
      <c r="F11" s="34"/>
      <c r="G11" s="34"/>
      <c r="H11" s="3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7"/>
      <c r="C12" s="34"/>
      <c r="D12" s="122" t="s">
        <v>22</v>
      </c>
      <c r="E12" s="34"/>
      <c r="F12" s="34"/>
      <c r="G12" s="34"/>
      <c r="H12" s="34"/>
      <c r="I12" s="125" t="s">
        <v>23</v>
      </c>
      <c r="J12" s="124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8" customHeight="1">
      <c r="A13" s="34"/>
      <c r="B13" s="37"/>
      <c r="C13" s="34"/>
      <c r="D13" s="34"/>
      <c r="E13" s="124" t="s">
        <v>24</v>
      </c>
      <c r="F13" s="34"/>
      <c r="G13" s="34"/>
      <c r="H13" s="34"/>
      <c r="I13" s="125" t="s">
        <v>25</v>
      </c>
      <c r="J13" s="124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6.95" customHeight="1">
      <c r="A14" s="34"/>
      <c r="B14" s="37"/>
      <c r="C14" s="34"/>
      <c r="D14" s="34"/>
      <c r="E14" s="34"/>
      <c r="F14" s="34"/>
      <c r="G14" s="34"/>
      <c r="H14" s="34"/>
      <c r="I14" s="123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7"/>
      <c r="C15" s="34"/>
      <c r="D15" s="122" t="s">
        <v>26</v>
      </c>
      <c r="E15" s="34"/>
      <c r="F15" s="34"/>
      <c r="G15" s="34"/>
      <c r="H15" s="34"/>
      <c r="I15" s="125" t="s">
        <v>23</v>
      </c>
      <c r="J15" s="29" t="str">
        <f>'Rekapitulácia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8" customHeight="1">
      <c r="A16" s="34"/>
      <c r="B16" s="37"/>
      <c r="C16" s="34"/>
      <c r="D16" s="34"/>
      <c r="E16" s="320" t="str">
        <f>'Rekapitulácia stavby'!E14</f>
        <v>Vyplň údaj</v>
      </c>
      <c r="F16" s="321"/>
      <c r="G16" s="321"/>
      <c r="H16" s="321"/>
      <c r="I16" s="125" t="s">
        <v>25</v>
      </c>
      <c r="J16" s="29" t="str">
        <f>'Rekapitulácia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7"/>
      <c r="C17" s="34"/>
      <c r="D17" s="34"/>
      <c r="E17" s="34"/>
      <c r="F17" s="34"/>
      <c r="G17" s="34"/>
      <c r="H17" s="34"/>
      <c r="I17" s="123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7"/>
      <c r="C18" s="34"/>
      <c r="D18" s="122" t="s">
        <v>28</v>
      </c>
      <c r="E18" s="34"/>
      <c r="F18" s="34"/>
      <c r="G18" s="34"/>
      <c r="H18" s="34"/>
      <c r="I18" s="125" t="s">
        <v>23</v>
      </c>
      <c r="J18" s="124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7"/>
      <c r="C19" s="34"/>
      <c r="D19" s="34"/>
      <c r="E19" s="124" t="s">
        <v>29</v>
      </c>
      <c r="F19" s="34"/>
      <c r="G19" s="34"/>
      <c r="H19" s="34"/>
      <c r="I19" s="125" t="s">
        <v>25</v>
      </c>
      <c r="J19" s="124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7"/>
      <c r="C20" s="34"/>
      <c r="D20" s="34"/>
      <c r="E20" s="34"/>
      <c r="F20" s="34"/>
      <c r="G20" s="34"/>
      <c r="H20" s="34"/>
      <c r="I20" s="123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7"/>
      <c r="C21" s="34"/>
      <c r="D21" s="122" t="s">
        <v>32</v>
      </c>
      <c r="E21" s="34"/>
      <c r="F21" s="34"/>
      <c r="G21" s="34"/>
      <c r="H21" s="34"/>
      <c r="I21" s="125" t="s">
        <v>23</v>
      </c>
      <c r="J21" s="12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7"/>
      <c r="C22" s="34"/>
      <c r="D22" s="34"/>
      <c r="E22" s="124" t="s">
        <v>33</v>
      </c>
      <c r="F22" s="34"/>
      <c r="G22" s="34"/>
      <c r="H22" s="34"/>
      <c r="I22" s="125" t="s">
        <v>25</v>
      </c>
      <c r="J22" s="124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7"/>
      <c r="C23" s="34"/>
      <c r="D23" s="34"/>
      <c r="E23" s="34"/>
      <c r="F23" s="34"/>
      <c r="G23" s="34"/>
      <c r="H23" s="34"/>
      <c r="I23" s="123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7"/>
      <c r="C24" s="34"/>
      <c r="D24" s="122" t="s">
        <v>34</v>
      </c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27"/>
      <c r="B25" s="128"/>
      <c r="C25" s="127"/>
      <c r="D25" s="127"/>
      <c r="E25" s="322" t="s">
        <v>1</v>
      </c>
      <c r="F25" s="322"/>
      <c r="G25" s="322"/>
      <c r="H25" s="322"/>
      <c r="I25" s="129"/>
      <c r="J25" s="127"/>
      <c r="K25" s="127"/>
      <c r="L25" s="130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</row>
    <row r="26" spans="1:31" s="2" customFormat="1" ht="6.95" customHeight="1">
      <c r="A26" s="34"/>
      <c r="B26" s="37"/>
      <c r="C26" s="34"/>
      <c r="D26" s="34"/>
      <c r="E26" s="34"/>
      <c r="F26" s="34"/>
      <c r="G26" s="34"/>
      <c r="H26" s="34"/>
      <c r="I26" s="123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7"/>
      <c r="C27" s="34"/>
      <c r="D27" s="131"/>
      <c r="E27" s="131"/>
      <c r="F27" s="131"/>
      <c r="G27" s="131"/>
      <c r="H27" s="131"/>
      <c r="I27" s="132"/>
      <c r="J27" s="131"/>
      <c r="K27" s="131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4.45" customHeight="1">
      <c r="A28" s="34"/>
      <c r="B28" s="37"/>
      <c r="C28" s="34"/>
      <c r="D28" s="124" t="s">
        <v>94</v>
      </c>
      <c r="E28" s="34"/>
      <c r="F28" s="34"/>
      <c r="G28" s="34"/>
      <c r="H28" s="34"/>
      <c r="I28" s="123"/>
      <c r="J28" s="133">
        <f>J94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14.45" customHeight="1">
      <c r="A29" s="34"/>
      <c r="B29" s="37"/>
      <c r="C29" s="34"/>
      <c r="D29" s="134" t="s">
        <v>87</v>
      </c>
      <c r="E29" s="34"/>
      <c r="F29" s="34"/>
      <c r="G29" s="34"/>
      <c r="H29" s="34"/>
      <c r="I29" s="123"/>
      <c r="J29" s="133">
        <f>J112</f>
        <v>0</v>
      </c>
      <c r="K29" s="3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7"/>
      <c r="C30" s="34"/>
      <c r="D30" s="135" t="s">
        <v>37</v>
      </c>
      <c r="E30" s="34"/>
      <c r="F30" s="34"/>
      <c r="G30" s="34"/>
      <c r="H30" s="34"/>
      <c r="I30" s="123"/>
      <c r="J30" s="136">
        <f>ROUND(J28 + J29,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7"/>
      <c r="C31" s="34"/>
      <c r="D31" s="131"/>
      <c r="E31" s="131"/>
      <c r="F31" s="131"/>
      <c r="G31" s="131"/>
      <c r="H31" s="131"/>
      <c r="I31" s="132"/>
      <c r="J31" s="131"/>
      <c r="K31" s="131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7"/>
      <c r="C32" s="34"/>
      <c r="D32" s="34"/>
      <c r="E32" s="34"/>
      <c r="F32" s="137" t="s">
        <v>39</v>
      </c>
      <c r="G32" s="34"/>
      <c r="H32" s="34"/>
      <c r="I32" s="138" t="s">
        <v>38</v>
      </c>
      <c r="J32" s="137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7"/>
      <c r="C33" s="34"/>
      <c r="D33" s="139" t="s">
        <v>41</v>
      </c>
      <c r="E33" s="122" t="s">
        <v>42</v>
      </c>
      <c r="F33" s="140">
        <f>ROUND((SUM(BE112:BE119) + SUM(BE137:BE314)),  2)</f>
        <v>0</v>
      </c>
      <c r="G33" s="34"/>
      <c r="H33" s="34"/>
      <c r="I33" s="141">
        <v>0.2</v>
      </c>
      <c r="J33" s="140">
        <f>ROUND(((SUM(BE112:BE119) + SUM(BE137:BE314))*I33),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7"/>
      <c r="C34" s="34"/>
      <c r="D34" s="34"/>
      <c r="E34" s="122" t="s">
        <v>43</v>
      </c>
      <c r="F34" s="140">
        <f>ROUND((SUM(BF112:BF119) + SUM(BF137:BF314)),  2)</f>
        <v>0</v>
      </c>
      <c r="G34" s="34"/>
      <c r="H34" s="34"/>
      <c r="I34" s="141">
        <v>0.2</v>
      </c>
      <c r="J34" s="140">
        <f>ROUND(((SUM(BF112:BF119) + SUM(BF137:BF314))*I34),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7"/>
      <c r="C35" s="34"/>
      <c r="D35" s="34"/>
      <c r="E35" s="122" t="s">
        <v>44</v>
      </c>
      <c r="F35" s="140">
        <f>ROUND((SUM(BG112:BG119) + SUM(BG137:BG314)),  2)</f>
        <v>0</v>
      </c>
      <c r="G35" s="34"/>
      <c r="H35" s="34"/>
      <c r="I35" s="141">
        <v>0.2</v>
      </c>
      <c r="J35" s="14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7"/>
      <c r="C36" s="34"/>
      <c r="D36" s="34"/>
      <c r="E36" s="122" t="s">
        <v>45</v>
      </c>
      <c r="F36" s="140">
        <f>ROUND((SUM(BH112:BH119) + SUM(BH137:BH314)),  2)</f>
        <v>0</v>
      </c>
      <c r="G36" s="34"/>
      <c r="H36" s="34"/>
      <c r="I36" s="141">
        <v>0.2</v>
      </c>
      <c r="J36" s="14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7"/>
      <c r="C37" s="34"/>
      <c r="D37" s="34"/>
      <c r="E37" s="122" t="s">
        <v>46</v>
      </c>
      <c r="F37" s="140">
        <f>ROUND((SUM(BI112:BI119) + SUM(BI137:BI314)),  2)</f>
        <v>0</v>
      </c>
      <c r="G37" s="34"/>
      <c r="H37" s="34"/>
      <c r="I37" s="141">
        <v>0</v>
      </c>
      <c r="J37" s="14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7"/>
      <c r="C38" s="34"/>
      <c r="D38" s="34"/>
      <c r="E38" s="34"/>
      <c r="F38" s="34"/>
      <c r="G38" s="34"/>
      <c r="H38" s="34"/>
      <c r="I38" s="123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7"/>
      <c r="C39" s="142"/>
      <c r="D39" s="143" t="s">
        <v>47</v>
      </c>
      <c r="E39" s="144"/>
      <c r="F39" s="144"/>
      <c r="G39" s="145" t="s">
        <v>48</v>
      </c>
      <c r="H39" s="146" t="s">
        <v>49</v>
      </c>
      <c r="I39" s="147"/>
      <c r="J39" s="148">
        <f>SUM(J30:J37)</f>
        <v>0</v>
      </c>
      <c r="K39" s="14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7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19"/>
      <c r="I41" s="116"/>
      <c r="L41" s="19"/>
    </row>
    <row r="42" spans="1:31" s="1" customFormat="1" ht="14.45" customHeight="1">
      <c r="B42" s="19"/>
      <c r="I42" s="116"/>
      <c r="L42" s="19"/>
    </row>
    <row r="43" spans="1:31" s="1" customFormat="1" ht="14.45" customHeight="1">
      <c r="B43" s="19"/>
      <c r="I43" s="116"/>
      <c r="L43" s="19"/>
    </row>
    <row r="44" spans="1:31" s="1" customFormat="1" ht="14.45" customHeight="1">
      <c r="B44" s="19"/>
      <c r="I44" s="116"/>
      <c r="L44" s="19"/>
    </row>
    <row r="45" spans="1:31" s="1" customFormat="1" ht="14.45" customHeight="1">
      <c r="B45" s="19"/>
      <c r="I45" s="116"/>
      <c r="L45" s="19"/>
    </row>
    <row r="46" spans="1:31" s="1" customFormat="1" ht="14.45" customHeight="1">
      <c r="B46" s="19"/>
      <c r="I46" s="116"/>
      <c r="L46" s="19"/>
    </row>
    <row r="47" spans="1:31" s="1" customFormat="1" ht="14.45" customHeight="1">
      <c r="B47" s="19"/>
      <c r="I47" s="116"/>
      <c r="L47" s="19"/>
    </row>
    <row r="48" spans="1:31" s="1" customFormat="1" ht="14.45" customHeight="1">
      <c r="B48" s="19"/>
      <c r="I48" s="116"/>
      <c r="L48" s="19"/>
    </row>
    <row r="49" spans="1:31" s="1" customFormat="1" ht="14.45" customHeight="1">
      <c r="B49" s="19"/>
      <c r="I49" s="116"/>
      <c r="L49" s="19"/>
    </row>
    <row r="50" spans="1:31" s="2" customFormat="1" ht="14.45" customHeight="1">
      <c r="B50" s="51"/>
      <c r="D50" s="150" t="s">
        <v>50</v>
      </c>
      <c r="E50" s="151"/>
      <c r="F50" s="151"/>
      <c r="G50" s="150" t="s">
        <v>51</v>
      </c>
      <c r="H50" s="151"/>
      <c r="I50" s="152"/>
      <c r="J50" s="151"/>
      <c r="K50" s="151"/>
      <c r="L50" s="5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4"/>
      <c r="B61" s="37"/>
      <c r="C61" s="34"/>
      <c r="D61" s="153" t="s">
        <v>52</v>
      </c>
      <c r="E61" s="154"/>
      <c r="F61" s="155" t="s">
        <v>53</v>
      </c>
      <c r="G61" s="153" t="s">
        <v>52</v>
      </c>
      <c r="H61" s="154"/>
      <c r="I61" s="156"/>
      <c r="J61" s="157" t="s">
        <v>53</v>
      </c>
      <c r="K61" s="15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4"/>
      <c r="B65" s="37"/>
      <c r="C65" s="34"/>
      <c r="D65" s="150" t="s">
        <v>54</v>
      </c>
      <c r="E65" s="158"/>
      <c r="F65" s="158"/>
      <c r="G65" s="150" t="s">
        <v>55</v>
      </c>
      <c r="H65" s="158"/>
      <c r="I65" s="159"/>
      <c r="J65" s="158"/>
      <c r="K65" s="15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4"/>
      <c r="B76" s="37"/>
      <c r="C76" s="34"/>
      <c r="D76" s="153" t="s">
        <v>52</v>
      </c>
      <c r="E76" s="154"/>
      <c r="F76" s="155" t="s">
        <v>53</v>
      </c>
      <c r="G76" s="153" t="s">
        <v>52</v>
      </c>
      <c r="H76" s="154"/>
      <c r="I76" s="156"/>
      <c r="J76" s="157" t="s">
        <v>53</v>
      </c>
      <c r="K76" s="15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60"/>
      <c r="C77" s="161"/>
      <c r="D77" s="161"/>
      <c r="E77" s="161"/>
      <c r="F77" s="161"/>
      <c r="G77" s="161"/>
      <c r="H77" s="161"/>
      <c r="I77" s="162"/>
      <c r="J77" s="161"/>
      <c r="K77" s="16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63"/>
      <c r="C81" s="164"/>
      <c r="D81" s="164"/>
      <c r="E81" s="164"/>
      <c r="F81" s="164"/>
      <c r="G81" s="164"/>
      <c r="H81" s="164"/>
      <c r="I81" s="165"/>
      <c r="J81" s="164"/>
      <c r="K81" s="16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2" t="s">
        <v>95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8" t="s">
        <v>14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71" t="str">
        <f>E7</f>
        <v>ZŠ Šaštín-Stráže - Oprava kanalizácie</v>
      </c>
      <c r="F85" s="323"/>
      <c r="G85" s="323"/>
      <c r="H85" s="323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23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2" customHeight="1">
      <c r="A87" s="34"/>
      <c r="B87" s="35"/>
      <c r="C87" s="28" t="s">
        <v>18</v>
      </c>
      <c r="D87" s="36"/>
      <c r="E87" s="36"/>
      <c r="F87" s="26" t="str">
        <f>F10</f>
        <v>Šaštín-Stráže</v>
      </c>
      <c r="G87" s="36"/>
      <c r="H87" s="36"/>
      <c r="I87" s="125" t="s">
        <v>20</v>
      </c>
      <c r="J87" s="66" t="str">
        <f>IF(J10="","",J10)</f>
        <v>2. 10. 2019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5.2" customHeight="1">
      <c r="A89" s="34"/>
      <c r="B89" s="35"/>
      <c r="C89" s="28" t="s">
        <v>22</v>
      </c>
      <c r="D89" s="36"/>
      <c r="E89" s="36"/>
      <c r="F89" s="26" t="str">
        <f>E13</f>
        <v>ZŠ Šaštín-Stráže</v>
      </c>
      <c r="G89" s="36"/>
      <c r="H89" s="36"/>
      <c r="I89" s="125" t="s">
        <v>28</v>
      </c>
      <c r="J89" s="31" t="str">
        <f>E19</f>
        <v>Pavol Slezák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15.2" customHeight="1">
      <c r="A90" s="34"/>
      <c r="B90" s="35"/>
      <c r="C90" s="28" t="s">
        <v>26</v>
      </c>
      <c r="D90" s="36"/>
      <c r="E90" s="36"/>
      <c r="F90" s="26" t="str">
        <f>IF(E16="","",E16)</f>
        <v>Vyplň údaj</v>
      </c>
      <c r="G90" s="36"/>
      <c r="H90" s="36"/>
      <c r="I90" s="125" t="s">
        <v>32</v>
      </c>
      <c r="J90" s="31" t="str">
        <f>E22</f>
        <v>Ing. Juraj Havetta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23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9.25" customHeight="1">
      <c r="A92" s="34"/>
      <c r="B92" s="35"/>
      <c r="C92" s="166" t="s">
        <v>96</v>
      </c>
      <c r="D92" s="114"/>
      <c r="E92" s="114"/>
      <c r="F92" s="114"/>
      <c r="G92" s="114"/>
      <c r="H92" s="114"/>
      <c r="I92" s="167"/>
      <c r="J92" s="168" t="s">
        <v>97</v>
      </c>
      <c r="K92" s="11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3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69" t="s">
        <v>98</v>
      </c>
      <c r="D94" s="36"/>
      <c r="E94" s="36"/>
      <c r="F94" s="36"/>
      <c r="G94" s="36"/>
      <c r="H94" s="36"/>
      <c r="I94" s="123"/>
      <c r="J94" s="84">
        <f>J137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6" t="s">
        <v>99</v>
      </c>
    </row>
    <row r="95" spans="1:47" s="9" customFormat="1" ht="24.95" customHeight="1">
      <c r="B95" s="170"/>
      <c r="C95" s="171"/>
      <c r="D95" s="172" t="s">
        <v>100</v>
      </c>
      <c r="E95" s="173"/>
      <c r="F95" s="173"/>
      <c r="G95" s="173"/>
      <c r="H95" s="173"/>
      <c r="I95" s="174"/>
      <c r="J95" s="175">
        <f>J138</f>
        <v>0</v>
      </c>
      <c r="K95" s="171"/>
      <c r="L95" s="176"/>
    </row>
    <row r="96" spans="1:47" s="10" customFormat="1" ht="19.899999999999999" customHeight="1">
      <c r="B96" s="177"/>
      <c r="C96" s="178"/>
      <c r="D96" s="179" t="s">
        <v>101</v>
      </c>
      <c r="E96" s="180"/>
      <c r="F96" s="180"/>
      <c r="G96" s="180"/>
      <c r="H96" s="180"/>
      <c r="I96" s="181"/>
      <c r="J96" s="182">
        <f>J139</f>
        <v>0</v>
      </c>
      <c r="K96" s="178"/>
      <c r="L96" s="183"/>
    </row>
    <row r="97" spans="1:31" s="10" customFormat="1" ht="19.899999999999999" customHeight="1">
      <c r="B97" s="177"/>
      <c r="C97" s="178"/>
      <c r="D97" s="179" t="s">
        <v>102</v>
      </c>
      <c r="E97" s="180"/>
      <c r="F97" s="180"/>
      <c r="G97" s="180"/>
      <c r="H97" s="180"/>
      <c r="I97" s="181"/>
      <c r="J97" s="182">
        <f>J160</f>
        <v>0</v>
      </c>
      <c r="K97" s="178"/>
      <c r="L97" s="183"/>
    </row>
    <row r="98" spans="1:31" s="10" customFormat="1" ht="19.899999999999999" customHeight="1">
      <c r="B98" s="177"/>
      <c r="C98" s="178"/>
      <c r="D98" s="179" t="s">
        <v>103</v>
      </c>
      <c r="E98" s="180"/>
      <c r="F98" s="180"/>
      <c r="G98" s="180"/>
      <c r="H98" s="180"/>
      <c r="I98" s="181"/>
      <c r="J98" s="182">
        <f>J170</f>
        <v>0</v>
      </c>
      <c r="K98" s="178"/>
      <c r="L98" s="183"/>
    </row>
    <row r="99" spans="1:31" s="10" customFormat="1" ht="19.899999999999999" customHeight="1">
      <c r="B99" s="177"/>
      <c r="C99" s="178"/>
      <c r="D99" s="179" t="s">
        <v>104</v>
      </c>
      <c r="E99" s="180"/>
      <c r="F99" s="180"/>
      <c r="G99" s="180"/>
      <c r="H99" s="180"/>
      <c r="I99" s="181"/>
      <c r="J99" s="182">
        <f>J185</f>
        <v>0</v>
      </c>
      <c r="K99" s="178"/>
      <c r="L99" s="183"/>
    </row>
    <row r="100" spans="1:31" s="10" customFormat="1" ht="19.899999999999999" customHeight="1">
      <c r="B100" s="177"/>
      <c r="C100" s="178"/>
      <c r="D100" s="179" t="s">
        <v>105</v>
      </c>
      <c r="E100" s="180"/>
      <c r="F100" s="180"/>
      <c r="G100" s="180"/>
      <c r="H100" s="180"/>
      <c r="I100" s="181"/>
      <c r="J100" s="182">
        <f>J197</f>
        <v>0</v>
      </c>
      <c r="K100" s="178"/>
      <c r="L100" s="183"/>
    </row>
    <row r="101" spans="1:31" s="10" customFormat="1" ht="19.899999999999999" customHeight="1">
      <c r="B101" s="177"/>
      <c r="C101" s="178"/>
      <c r="D101" s="179" t="s">
        <v>106</v>
      </c>
      <c r="E101" s="180"/>
      <c r="F101" s="180"/>
      <c r="G101" s="180"/>
      <c r="H101" s="180"/>
      <c r="I101" s="181"/>
      <c r="J101" s="182">
        <f>J227</f>
        <v>0</v>
      </c>
      <c r="K101" s="178"/>
      <c r="L101" s="183"/>
    </row>
    <row r="102" spans="1:31" s="10" customFormat="1" ht="19.899999999999999" customHeight="1">
      <c r="B102" s="177"/>
      <c r="C102" s="178"/>
      <c r="D102" s="179" t="s">
        <v>107</v>
      </c>
      <c r="E102" s="180"/>
      <c r="F102" s="180"/>
      <c r="G102" s="180"/>
      <c r="H102" s="180"/>
      <c r="I102" s="181"/>
      <c r="J102" s="182">
        <f>J264</f>
        <v>0</v>
      </c>
      <c r="K102" s="178"/>
      <c r="L102" s="183"/>
    </row>
    <row r="103" spans="1:31" s="9" customFormat="1" ht="24.95" customHeight="1">
      <c r="B103" s="170"/>
      <c r="C103" s="171"/>
      <c r="D103" s="172" t="s">
        <v>108</v>
      </c>
      <c r="E103" s="173"/>
      <c r="F103" s="173"/>
      <c r="G103" s="173"/>
      <c r="H103" s="173"/>
      <c r="I103" s="174"/>
      <c r="J103" s="175">
        <f>J266</f>
        <v>0</v>
      </c>
      <c r="K103" s="171"/>
      <c r="L103" s="176"/>
    </row>
    <row r="104" spans="1:31" s="10" customFormat="1" ht="19.899999999999999" customHeight="1">
      <c r="B104" s="177"/>
      <c r="C104" s="178"/>
      <c r="D104" s="179" t="s">
        <v>109</v>
      </c>
      <c r="E104" s="180"/>
      <c r="F104" s="180"/>
      <c r="G104" s="180"/>
      <c r="H104" s="180"/>
      <c r="I104" s="181"/>
      <c r="J104" s="182">
        <f>J267</f>
        <v>0</v>
      </c>
      <c r="K104" s="178"/>
      <c r="L104" s="183"/>
    </row>
    <row r="105" spans="1:31" s="10" customFormat="1" ht="19.899999999999999" customHeight="1">
      <c r="B105" s="177"/>
      <c r="C105" s="178"/>
      <c r="D105" s="179" t="s">
        <v>110</v>
      </c>
      <c r="E105" s="180"/>
      <c r="F105" s="180"/>
      <c r="G105" s="180"/>
      <c r="H105" s="180"/>
      <c r="I105" s="181"/>
      <c r="J105" s="182">
        <f>J275</f>
        <v>0</v>
      </c>
      <c r="K105" s="178"/>
      <c r="L105" s="183"/>
    </row>
    <row r="106" spans="1:31" s="10" customFormat="1" ht="19.899999999999999" customHeight="1">
      <c r="B106" s="177"/>
      <c r="C106" s="178"/>
      <c r="D106" s="179" t="s">
        <v>111</v>
      </c>
      <c r="E106" s="180"/>
      <c r="F106" s="180"/>
      <c r="G106" s="180"/>
      <c r="H106" s="180"/>
      <c r="I106" s="181"/>
      <c r="J106" s="182">
        <f>J291</f>
        <v>0</v>
      </c>
      <c r="K106" s="178"/>
      <c r="L106" s="183"/>
    </row>
    <row r="107" spans="1:31" s="10" customFormat="1" ht="19.899999999999999" customHeight="1">
      <c r="B107" s="177"/>
      <c r="C107" s="178"/>
      <c r="D107" s="179" t="s">
        <v>112</v>
      </c>
      <c r="E107" s="180"/>
      <c r="F107" s="180"/>
      <c r="G107" s="180"/>
      <c r="H107" s="180"/>
      <c r="I107" s="181"/>
      <c r="J107" s="182">
        <f>J295</f>
        <v>0</v>
      </c>
      <c r="K107" s="178"/>
      <c r="L107" s="183"/>
    </row>
    <row r="108" spans="1:31" s="9" customFormat="1" ht="24.95" customHeight="1">
      <c r="B108" s="170"/>
      <c r="C108" s="171"/>
      <c r="D108" s="172" t="s">
        <v>113</v>
      </c>
      <c r="E108" s="173"/>
      <c r="F108" s="173"/>
      <c r="G108" s="173"/>
      <c r="H108" s="173"/>
      <c r="I108" s="174"/>
      <c r="J108" s="175">
        <f>J304</f>
        <v>0</v>
      </c>
      <c r="K108" s="171"/>
      <c r="L108" s="176"/>
    </row>
    <row r="109" spans="1:31" s="10" customFormat="1" ht="19.899999999999999" customHeight="1">
      <c r="B109" s="177"/>
      <c r="C109" s="178"/>
      <c r="D109" s="179" t="s">
        <v>114</v>
      </c>
      <c r="E109" s="180"/>
      <c r="F109" s="180"/>
      <c r="G109" s="180"/>
      <c r="H109" s="180"/>
      <c r="I109" s="181"/>
      <c r="J109" s="182">
        <f>J305</f>
        <v>0</v>
      </c>
      <c r="K109" s="178"/>
      <c r="L109" s="183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3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9.25" customHeight="1">
      <c r="A112" s="34"/>
      <c r="B112" s="35"/>
      <c r="C112" s="169" t="s">
        <v>115</v>
      </c>
      <c r="D112" s="36"/>
      <c r="E112" s="36"/>
      <c r="F112" s="36"/>
      <c r="G112" s="36"/>
      <c r="H112" s="36"/>
      <c r="I112" s="123"/>
      <c r="J112" s="184">
        <f>ROUND(J113 + J114 + J115 + J116 + J117 + J118,2)</f>
        <v>0</v>
      </c>
      <c r="K112" s="36"/>
      <c r="L112" s="51"/>
      <c r="N112" s="185" t="s">
        <v>41</v>
      </c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8" customHeight="1">
      <c r="A113" s="34"/>
      <c r="B113" s="35"/>
      <c r="C113" s="36"/>
      <c r="D113" s="293" t="s">
        <v>116</v>
      </c>
      <c r="E113" s="292"/>
      <c r="F113" s="292"/>
      <c r="G113" s="36"/>
      <c r="H113" s="36"/>
      <c r="I113" s="123"/>
      <c r="J113" s="105">
        <v>0</v>
      </c>
      <c r="K113" s="36"/>
      <c r="L113" s="186"/>
      <c r="M113" s="187"/>
      <c r="N113" s="188" t="s">
        <v>43</v>
      </c>
      <c r="O113" s="187"/>
      <c r="P113" s="187"/>
      <c r="Q113" s="187"/>
      <c r="R113" s="187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9" t="s">
        <v>117</v>
      </c>
      <c r="AZ113" s="187"/>
      <c r="BA113" s="187"/>
      <c r="BB113" s="187"/>
      <c r="BC113" s="187"/>
      <c r="BD113" s="187"/>
      <c r="BE113" s="190">
        <f t="shared" ref="BE113:BE118" si="0">IF(N113="základná",J113,0)</f>
        <v>0</v>
      </c>
      <c r="BF113" s="190">
        <f t="shared" ref="BF113:BF118" si="1">IF(N113="znížená",J113,0)</f>
        <v>0</v>
      </c>
      <c r="BG113" s="190">
        <f t="shared" ref="BG113:BG118" si="2">IF(N113="zákl. prenesená",J113,0)</f>
        <v>0</v>
      </c>
      <c r="BH113" s="190">
        <f t="shared" ref="BH113:BH118" si="3">IF(N113="zníž. prenesená",J113,0)</f>
        <v>0</v>
      </c>
      <c r="BI113" s="190">
        <f t="shared" ref="BI113:BI118" si="4">IF(N113="nulová",J113,0)</f>
        <v>0</v>
      </c>
      <c r="BJ113" s="189" t="s">
        <v>118</v>
      </c>
      <c r="BK113" s="187"/>
      <c r="BL113" s="187"/>
      <c r="BM113" s="187"/>
    </row>
    <row r="114" spans="1:65" s="2" customFormat="1" ht="18" customHeight="1">
      <c r="A114" s="34"/>
      <c r="B114" s="35"/>
      <c r="C114" s="36"/>
      <c r="D114" s="293" t="s">
        <v>119</v>
      </c>
      <c r="E114" s="292"/>
      <c r="F114" s="292"/>
      <c r="G114" s="36"/>
      <c r="H114" s="36"/>
      <c r="I114" s="123"/>
      <c r="J114" s="105">
        <v>0</v>
      </c>
      <c r="K114" s="36"/>
      <c r="L114" s="186"/>
      <c r="M114" s="187"/>
      <c r="N114" s="188" t="s">
        <v>43</v>
      </c>
      <c r="O114" s="187"/>
      <c r="P114" s="187"/>
      <c r="Q114" s="187"/>
      <c r="R114" s="187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9" t="s">
        <v>117</v>
      </c>
      <c r="AZ114" s="187"/>
      <c r="BA114" s="187"/>
      <c r="BB114" s="187"/>
      <c r="BC114" s="187"/>
      <c r="BD114" s="187"/>
      <c r="BE114" s="190">
        <f t="shared" si="0"/>
        <v>0</v>
      </c>
      <c r="BF114" s="190">
        <f t="shared" si="1"/>
        <v>0</v>
      </c>
      <c r="BG114" s="190">
        <f t="shared" si="2"/>
        <v>0</v>
      </c>
      <c r="BH114" s="190">
        <f t="shared" si="3"/>
        <v>0</v>
      </c>
      <c r="BI114" s="190">
        <f t="shared" si="4"/>
        <v>0</v>
      </c>
      <c r="BJ114" s="189" t="s">
        <v>118</v>
      </c>
      <c r="BK114" s="187"/>
      <c r="BL114" s="187"/>
      <c r="BM114" s="187"/>
    </row>
    <row r="115" spans="1:65" s="2" customFormat="1" ht="18" customHeight="1">
      <c r="A115" s="34"/>
      <c r="B115" s="35"/>
      <c r="C115" s="36"/>
      <c r="D115" s="293" t="s">
        <v>120</v>
      </c>
      <c r="E115" s="292"/>
      <c r="F115" s="292"/>
      <c r="G115" s="36"/>
      <c r="H115" s="36"/>
      <c r="I115" s="123"/>
      <c r="J115" s="105">
        <v>0</v>
      </c>
      <c r="K115" s="36"/>
      <c r="L115" s="186"/>
      <c r="M115" s="187"/>
      <c r="N115" s="188" t="s">
        <v>43</v>
      </c>
      <c r="O115" s="187"/>
      <c r="P115" s="187"/>
      <c r="Q115" s="187"/>
      <c r="R115" s="187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9" t="s">
        <v>117</v>
      </c>
      <c r="AZ115" s="187"/>
      <c r="BA115" s="187"/>
      <c r="BB115" s="187"/>
      <c r="BC115" s="187"/>
      <c r="BD115" s="187"/>
      <c r="BE115" s="190">
        <f t="shared" si="0"/>
        <v>0</v>
      </c>
      <c r="BF115" s="190">
        <f t="shared" si="1"/>
        <v>0</v>
      </c>
      <c r="BG115" s="190">
        <f t="shared" si="2"/>
        <v>0</v>
      </c>
      <c r="BH115" s="190">
        <f t="shared" si="3"/>
        <v>0</v>
      </c>
      <c r="BI115" s="190">
        <f t="shared" si="4"/>
        <v>0</v>
      </c>
      <c r="BJ115" s="189" t="s">
        <v>118</v>
      </c>
      <c r="BK115" s="187"/>
      <c r="BL115" s="187"/>
      <c r="BM115" s="187"/>
    </row>
    <row r="116" spans="1:65" s="2" customFormat="1" ht="18" customHeight="1">
      <c r="A116" s="34"/>
      <c r="B116" s="35"/>
      <c r="C116" s="36"/>
      <c r="D116" s="293" t="s">
        <v>121</v>
      </c>
      <c r="E116" s="292"/>
      <c r="F116" s="292"/>
      <c r="G116" s="36"/>
      <c r="H116" s="36"/>
      <c r="I116" s="123"/>
      <c r="J116" s="105">
        <v>0</v>
      </c>
      <c r="K116" s="36"/>
      <c r="L116" s="186"/>
      <c r="M116" s="187"/>
      <c r="N116" s="188" t="s">
        <v>43</v>
      </c>
      <c r="O116" s="187"/>
      <c r="P116" s="187"/>
      <c r="Q116" s="187"/>
      <c r="R116" s="187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9" t="s">
        <v>117</v>
      </c>
      <c r="AZ116" s="187"/>
      <c r="BA116" s="187"/>
      <c r="BB116" s="187"/>
      <c r="BC116" s="187"/>
      <c r="BD116" s="187"/>
      <c r="BE116" s="190">
        <f t="shared" si="0"/>
        <v>0</v>
      </c>
      <c r="BF116" s="190">
        <f t="shared" si="1"/>
        <v>0</v>
      </c>
      <c r="BG116" s="190">
        <f t="shared" si="2"/>
        <v>0</v>
      </c>
      <c r="BH116" s="190">
        <f t="shared" si="3"/>
        <v>0</v>
      </c>
      <c r="BI116" s="190">
        <f t="shared" si="4"/>
        <v>0</v>
      </c>
      <c r="BJ116" s="189" t="s">
        <v>118</v>
      </c>
      <c r="BK116" s="187"/>
      <c r="BL116" s="187"/>
      <c r="BM116" s="187"/>
    </row>
    <row r="117" spans="1:65" s="2" customFormat="1" ht="18" customHeight="1">
      <c r="A117" s="34"/>
      <c r="B117" s="35"/>
      <c r="C117" s="36"/>
      <c r="D117" s="293" t="s">
        <v>122</v>
      </c>
      <c r="E117" s="292"/>
      <c r="F117" s="292"/>
      <c r="G117" s="36"/>
      <c r="H117" s="36"/>
      <c r="I117" s="123"/>
      <c r="J117" s="105">
        <v>0</v>
      </c>
      <c r="K117" s="36"/>
      <c r="L117" s="186"/>
      <c r="M117" s="187"/>
      <c r="N117" s="188" t="s">
        <v>43</v>
      </c>
      <c r="O117" s="187"/>
      <c r="P117" s="187"/>
      <c r="Q117" s="187"/>
      <c r="R117" s="187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9" t="s">
        <v>117</v>
      </c>
      <c r="AZ117" s="187"/>
      <c r="BA117" s="187"/>
      <c r="BB117" s="187"/>
      <c r="BC117" s="187"/>
      <c r="BD117" s="187"/>
      <c r="BE117" s="190">
        <f t="shared" si="0"/>
        <v>0</v>
      </c>
      <c r="BF117" s="190">
        <f t="shared" si="1"/>
        <v>0</v>
      </c>
      <c r="BG117" s="190">
        <f t="shared" si="2"/>
        <v>0</v>
      </c>
      <c r="BH117" s="190">
        <f t="shared" si="3"/>
        <v>0</v>
      </c>
      <c r="BI117" s="190">
        <f t="shared" si="4"/>
        <v>0</v>
      </c>
      <c r="BJ117" s="189" t="s">
        <v>118</v>
      </c>
      <c r="BK117" s="187"/>
      <c r="BL117" s="187"/>
      <c r="BM117" s="187"/>
    </row>
    <row r="118" spans="1:65" s="2" customFormat="1" ht="18" customHeight="1">
      <c r="A118" s="34"/>
      <c r="B118" s="35"/>
      <c r="C118" s="36"/>
      <c r="D118" s="104" t="s">
        <v>123</v>
      </c>
      <c r="E118" s="36"/>
      <c r="F118" s="36"/>
      <c r="G118" s="36"/>
      <c r="H118" s="36"/>
      <c r="I118" s="123"/>
      <c r="J118" s="105">
        <f>ROUND(J28*T118,2)</f>
        <v>0</v>
      </c>
      <c r="K118" s="36"/>
      <c r="L118" s="186"/>
      <c r="M118" s="187"/>
      <c r="N118" s="188" t="s">
        <v>43</v>
      </c>
      <c r="O118" s="187"/>
      <c r="P118" s="187"/>
      <c r="Q118" s="187"/>
      <c r="R118" s="187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9" t="s">
        <v>124</v>
      </c>
      <c r="AZ118" s="187"/>
      <c r="BA118" s="187"/>
      <c r="BB118" s="187"/>
      <c r="BC118" s="187"/>
      <c r="BD118" s="187"/>
      <c r="BE118" s="190">
        <f t="shared" si="0"/>
        <v>0</v>
      </c>
      <c r="BF118" s="190">
        <f t="shared" si="1"/>
        <v>0</v>
      </c>
      <c r="BG118" s="190">
        <f t="shared" si="2"/>
        <v>0</v>
      </c>
      <c r="BH118" s="190">
        <f t="shared" si="3"/>
        <v>0</v>
      </c>
      <c r="BI118" s="190">
        <f t="shared" si="4"/>
        <v>0</v>
      </c>
      <c r="BJ118" s="189" t="s">
        <v>118</v>
      </c>
      <c r="BK118" s="187"/>
      <c r="BL118" s="187"/>
      <c r="BM118" s="187"/>
    </row>
    <row r="119" spans="1:65" s="2" customFormat="1" ht="11.25">
      <c r="A119" s="34"/>
      <c r="B119" s="35"/>
      <c r="C119" s="36"/>
      <c r="D119" s="36"/>
      <c r="E119" s="36"/>
      <c r="F119" s="36"/>
      <c r="G119" s="36"/>
      <c r="H119" s="36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29.25" customHeight="1">
      <c r="A120" s="34"/>
      <c r="B120" s="35"/>
      <c r="C120" s="113" t="s">
        <v>92</v>
      </c>
      <c r="D120" s="114"/>
      <c r="E120" s="114"/>
      <c r="F120" s="114"/>
      <c r="G120" s="114"/>
      <c r="H120" s="114"/>
      <c r="I120" s="167"/>
      <c r="J120" s="115">
        <f>ROUND(J94+J112,2)</f>
        <v>0</v>
      </c>
      <c r="K120" s="11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6.95" customHeight="1">
      <c r="A121" s="34"/>
      <c r="B121" s="54"/>
      <c r="C121" s="55"/>
      <c r="D121" s="55"/>
      <c r="E121" s="55"/>
      <c r="F121" s="55"/>
      <c r="G121" s="55"/>
      <c r="H121" s="55"/>
      <c r="I121" s="162"/>
      <c r="J121" s="55"/>
      <c r="K121" s="55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5" spans="1:65" s="2" customFormat="1" ht="6.95" customHeight="1">
      <c r="A125" s="34"/>
      <c r="B125" s="56"/>
      <c r="C125" s="57"/>
      <c r="D125" s="57"/>
      <c r="E125" s="57"/>
      <c r="F125" s="57"/>
      <c r="G125" s="57"/>
      <c r="H125" s="57"/>
      <c r="I125" s="165"/>
      <c r="J125" s="57"/>
      <c r="K125" s="57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2" customFormat="1" ht="24.95" customHeight="1">
      <c r="A126" s="34"/>
      <c r="B126" s="35"/>
      <c r="C126" s="22" t="s">
        <v>125</v>
      </c>
      <c r="D126" s="36"/>
      <c r="E126" s="36"/>
      <c r="F126" s="36"/>
      <c r="G126" s="36"/>
      <c r="H126" s="36"/>
      <c r="I126" s="123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123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8" t="s">
        <v>14</v>
      </c>
      <c r="D128" s="36"/>
      <c r="E128" s="36"/>
      <c r="F128" s="36"/>
      <c r="G128" s="36"/>
      <c r="H128" s="36"/>
      <c r="I128" s="123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6.5" customHeight="1">
      <c r="A129" s="34"/>
      <c r="B129" s="35"/>
      <c r="C129" s="36"/>
      <c r="D129" s="36"/>
      <c r="E129" s="271" t="str">
        <f>E7</f>
        <v>ZŠ Šaštín-Stráže - Oprava kanalizácie</v>
      </c>
      <c r="F129" s="323"/>
      <c r="G129" s="323"/>
      <c r="H129" s="323"/>
      <c r="I129" s="123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123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8" t="s">
        <v>18</v>
      </c>
      <c r="D131" s="36"/>
      <c r="E131" s="36"/>
      <c r="F131" s="26" t="str">
        <f>F10</f>
        <v>Šaštín-Stráže</v>
      </c>
      <c r="G131" s="36"/>
      <c r="H131" s="36"/>
      <c r="I131" s="125" t="s">
        <v>20</v>
      </c>
      <c r="J131" s="66" t="str">
        <f>IF(J10="","",J10)</f>
        <v>2. 10. 2019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5" customHeight="1">
      <c r="A132" s="34"/>
      <c r="B132" s="35"/>
      <c r="C132" s="36"/>
      <c r="D132" s="36"/>
      <c r="E132" s="36"/>
      <c r="F132" s="36"/>
      <c r="G132" s="36"/>
      <c r="H132" s="36"/>
      <c r="I132" s="123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2" customHeight="1">
      <c r="A133" s="34"/>
      <c r="B133" s="35"/>
      <c r="C133" s="28" t="s">
        <v>22</v>
      </c>
      <c r="D133" s="36"/>
      <c r="E133" s="36"/>
      <c r="F133" s="26" t="str">
        <f>E13</f>
        <v>ZŠ Šaštín-Stráže</v>
      </c>
      <c r="G133" s="36"/>
      <c r="H133" s="36"/>
      <c r="I133" s="125" t="s">
        <v>28</v>
      </c>
      <c r="J133" s="31" t="str">
        <f>E19</f>
        <v>Pavol Slezák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2" customHeight="1">
      <c r="A134" s="34"/>
      <c r="B134" s="35"/>
      <c r="C134" s="28" t="s">
        <v>26</v>
      </c>
      <c r="D134" s="36"/>
      <c r="E134" s="36"/>
      <c r="F134" s="26" t="str">
        <f>IF(E16="","",E16)</f>
        <v>Vyplň údaj</v>
      </c>
      <c r="G134" s="36"/>
      <c r="H134" s="36"/>
      <c r="I134" s="125" t="s">
        <v>32</v>
      </c>
      <c r="J134" s="31" t="str">
        <f>E22</f>
        <v>Ing. Juraj Havetta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123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91"/>
      <c r="B136" s="192"/>
      <c r="C136" s="193" t="s">
        <v>126</v>
      </c>
      <c r="D136" s="194" t="s">
        <v>62</v>
      </c>
      <c r="E136" s="194" t="s">
        <v>58</v>
      </c>
      <c r="F136" s="194" t="s">
        <v>59</v>
      </c>
      <c r="G136" s="194" t="s">
        <v>127</v>
      </c>
      <c r="H136" s="194" t="s">
        <v>128</v>
      </c>
      <c r="I136" s="195" t="s">
        <v>129</v>
      </c>
      <c r="J136" s="196" t="s">
        <v>97</v>
      </c>
      <c r="K136" s="197" t="s">
        <v>130</v>
      </c>
      <c r="L136" s="198"/>
      <c r="M136" s="75" t="s">
        <v>1</v>
      </c>
      <c r="N136" s="76" t="s">
        <v>41</v>
      </c>
      <c r="O136" s="76" t="s">
        <v>131</v>
      </c>
      <c r="P136" s="76" t="s">
        <v>132</v>
      </c>
      <c r="Q136" s="76" t="s">
        <v>133</v>
      </c>
      <c r="R136" s="76" t="s">
        <v>134</v>
      </c>
      <c r="S136" s="76" t="s">
        <v>135</v>
      </c>
      <c r="T136" s="77" t="s">
        <v>136</v>
      </c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</row>
    <row r="137" spans="1:65" s="2" customFormat="1" ht="22.9" customHeight="1">
      <c r="A137" s="34"/>
      <c r="B137" s="35"/>
      <c r="C137" s="82" t="s">
        <v>94</v>
      </c>
      <c r="D137" s="36"/>
      <c r="E137" s="36"/>
      <c r="F137" s="36"/>
      <c r="G137" s="36"/>
      <c r="H137" s="36"/>
      <c r="I137" s="123"/>
      <c r="J137" s="199">
        <f>BK137</f>
        <v>0</v>
      </c>
      <c r="K137" s="36"/>
      <c r="L137" s="37"/>
      <c r="M137" s="78"/>
      <c r="N137" s="200"/>
      <c r="O137" s="79"/>
      <c r="P137" s="201">
        <f>P138+P266+P304</f>
        <v>0</v>
      </c>
      <c r="Q137" s="79"/>
      <c r="R137" s="201">
        <f>R138+R266+R304</f>
        <v>61.019392140000001</v>
      </c>
      <c r="S137" s="79"/>
      <c r="T137" s="202">
        <f>T138+T266+T304</f>
        <v>20.404700000000005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6" t="s">
        <v>76</v>
      </c>
      <c r="AU137" s="16" t="s">
        <v>99</v>
      </c>
      <c r="BK137" s="203">
        <f>BK138+BK266+BK304</f>
        <v>0</v>
      </c>
    </row>
    <row r="138" spans="1:65" s="12" customFormat="1" ht="25.9" customHeight="1">
      <c r="B138" s="204"/>
      <c r="C138" s="205"/>
      <c r="D138" s="206" t="s">
        <v>76</v>
      </c>
      <c r="E138" s="207" t="s">
        <v>137</v>
      </c>
      <c r="F138" s="207" t="s">
        <v>138</v>
      </c>
      <c r="G138" s="205"/>
      <c r="H138" s="205"/>
      <c r="I138" s="208"/>
      <c r="J138" s="209">
        <f>BK138</f>
        <v>0</v>
      </c>
      <c r="K138" s="205"/>
      <c r="L138" s="210"/>
      <c r="M138" s="211"/>
      <c r="N138" s="212"/>
      <c r="O138" s="212"/>
      <c r="P138" s="213">
        <f>P139+P160+P170+P185+P197+P227+P264</f>
        <v>0</v>
      </c>
      <c r="Q138" s="212"/>
      <c r="R138" s="213">
        <f>R139+R160+R170+R185+R197+R227+R264</f>
        <v>57.284740640000003</v>
      </c>
      <c r="S138" s="212"/>
      <c r="T138" s="214">
        <f>T139+T160+T170+T185+T197+T227+T264</f>
        <v>20.404700000000005</v>
      </c>
      <c r="AR138" s="215" t="s">
        <v>82</v>
      </c>
      <c r="AT138" s="216" t="s">
        <v>76</v>
      </c>
      <c r="AU138" s="216" t="s">
        <v>77</v>
      </c>
      <c r="AY138" s="215" t="s">
        <v>139</v>
      </c>
      <c r="BK138" s="217">
        <f>BK139+BK160+BK170+BK185+BK197+BK227+BK264</f>
        <v>0</v>
      </c>
    </row>
    <row r="139" spans="1:65" s="12" customFormat="1" ht="22.9" customHeight="1">
      <c r="B139" s="204"/>
      <c r="C139" s="205"/>
      <c r="D139" s="206" t="s">
        <v>76</v>
      </c>
      <c r="E139" s="218" t="s">
        <v>82</v>
      </c>
      <c r="F139" s="218" t="s">
        <v>140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SUM(P140:P159)</f>
        <v>0</v>
      </c>
      <c r="Q139" s="212"/>
      <c r="R139" s="213">
        <f>SUM(R140:R159)</f>
        <v>0</v>
      </c>
      <c r="S139" s="212"/>
      <c r="T139" s="214">
        <f>SUM(T140:T159)</f>
        <v>0</v>
      </c>
      <c r="AR139" s="215" t="s">
        <v>82</v>
      </c>
      <c r="AT139" s="216" t="s">
        <v>76</v>
      </c>
      <c r="AU139" s="216" t="s">
        <v>82</v>
      </c>
      <c r="AY139" s="215" t="s">
        <v>139</v>
      </c>
      <c r="BK139" s="217">
        <f>SUM(BK140:BK159)</f>
        <v>0</v>
      </c>
    </row>
    <row r="140" spans="1:65" s="2" customFormat="1" ht="21.75" customHeight="1">
      <c r="A140" s="34"/>
      <c r="B140" s="35"/>
      <c r="C140" s="220" t="s">
        <v>82</v>
      </c>
      <c r="D140" s="220" t="s">
        <v>141</v>
      </c>
      <c r="E140" s="221" t="s">
        <v>142</v>
      </c>
      <c r="F140" s="222" t="s">
        <v>143</v>
      </c>
      <c r="G140" s="223" t="s">
        <v>144</v>
      </c>
      <c r="H140" s="224">
        <v>25.65</v>
      </c>
      <c r="I140" s="225"/>
      <c r="J140" s="224">
        <f>ROUND(I140*H140,3)</f>
        <v>0</v>
      </c>
      <c r="K140" s="226"/>
      <c r="L140" s="37"/>
      <c r="M140" s="227" t="s">
        <v>1</v>
      </c>
      <c r="N140" s="228" t="s">
        <v>43</v>
      </c>
      <c r="O140" s="7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31" t="s">
        <v>145</v>
      </c>
      <c r="AT140" s="231" t="s">
        <v>141</v>
      </c>
      <c r="AU140" s="231" t="s">
        <v>118</v>
      </c>
      <c r="AY140" s="16" t="s">
        <v>139</v>
      </c>
      <c r="BE140" s="109">
        <f>IF(N140="základná",J140,0)</f>
        <v>0</v>
      </c>
      <c r="BF140" s="109">
        <f>IF(N140="znížená",J140,0)</f>
        <v>0</v>
      </c>
      <c r="BG140" s="109">
        <f>IF(N140="zákl. prenesená",J140,0)</f>
        <v>0</v>
      </c>
      <c r="BH140" s="109">
        <f>IF(N140="zníž. prenesená",J140,0)</f>
        <v>0</v>
      </c>
      <c r="BI140" s="109">
        <f>IF(N140="nulová",J140,0)</f>
        <v>0</v>
      </c>
      <c r="BJ140" s="16" t="s">
        <v>118</v>
      </c>
      <c r="BK140" s="232">
        <f>ROUND(I140*H140,3)</f>
        <v>0</v>
      </c>
      <c r="BL140" s="16" t="s">
        <v>145</v>
      </c>
      <c r="BM140" s="231" t="s">
        <v>146</v>
      </c>
    </row>
    <row r="141" spans="1:65" s="13" customFormat="1" ht="11.25">
      <c r="B141" s="233"/>
      <c r="C141" s="234"/>
      <c r="D141" s="235" t="s">
        <v>147</v>
      </c>
      <c r="E141" s="236" t="s">
        <v>1</v>
      </c>
      <c r="F141" s="237" t="s">
        <v>148</v>
      </c>
      <c r="G141" s="234"/>
      <c r="H141" s="238">
        <v>25.65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147</v>
      </c>
      <c r="AU141" s="244" t="s">
        <v>118</v>
      </c>
      <c r="AV141" s="13" t="s">
        <v>118</v>
      </c>
      <c r="AW141" s="13" t="s">
        <v>30</v>
      </c>
      <c r="AX141" s="13" t="s">
        <v>82</v>
      </c>
      <c r="AY141" s="244" t="s">
        <v>139</v>
      </c>
    </row>
    <row r="142" spans="1:65" s="2" customFormat="1" ht="21.75" customHeight="1">
      <c r="A142" s="34"/>
      <c r="B142" s="35"/>
      <c r="C142" s="220" t="s">
        <v>118</v>
      </c>
      <c r="D142" s="220" t="s">
        <v>141</v>
      </c>
      <c r="E142" s="221" t="s">
        <v>149</v>
      </c>
      <c r="F142" s="222" t="s">
        <v>150</v>
      </c>
      <c r="G142" s="223" t="s">
        <v>144</v>
      </c>
      <c r="H142" s="224">
        <v>3</v>
      </c>
      <c r="I142" s="225"/>
      <c r="J142" s="224">
        <f>ROUND(I142*H142,3)</f>
        <v>0</v>
      </c>
      <c r="K142" s="226"/>
      <c r="L142" s="37"/>
      <c r="M142" s="227" t="s">
        <v>1</v>
      </c>
      <c r="N142" s="228" t="s">
        <v>43</v>
      </c>
      <c r="O142" s="7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31" t="s">
        <v>145</v>
      </c>
      <c r="AT142" s="231" t="s">
        <v>141</v>
      </c>
      <c r="AU142" s="231" t="s">
        <v>118</v>
      </c>
      <c r="AY142" s="16" t="s">
        <v>139</v>
      </c>
      <c r="BE142" s="109">
        <f>IF(N142="základná",J142,0)</f>
        <v>0</v>
      </c>
      <c r="BF142" s="109">
        <f>IF(N142="znížená",J142,0)</f>
        <v>0</v>
      </c>
      <c r="BG142" s="109">
        <f>IF(N142="zákl. prenesená",J142,0)</f>
        <v>0</v>
      </c>
      <c r="BH142" s="109">
        <f>IF(N142="zníž. prenesená",J142,0)</f>
        <v>0</v>
      </c>
      <c r="BI142" s="109">
        <f>IF(N142="nulová",J142,0)</f>
        <v>0</v>
      </c>
      <c r="BJ142" s="16" t="s">
        <v>118</v>
      </c>
      <c r="BK142" s="232">
        <f>ROUND(I142*H142,3)</f>
        <v>0</v>
      </c>
      <c r="BL142" s="16" t="s">
        <v>145</v>
      </c>
      <c r="BM142" s="231" t="s">
        <v>151</v>
      </c>
    </row>
    <row r="143" spans="1:65" s="13" customFormat="1" ht="11.25">
      <c r="B143" s="233"/>
      <c r="C143" s="234"/>
      <c r="D143" s="235" t="s">
        <v>147</v>
      </c>
      <c r="E143" s="236" t="s">
        <v>1</v>
      </c>
      <c r="F143" s="237" t="s">
        <v>152</v>
      </c>
      <c r="G143" s="234"/>
      <c r="H143" s="238">
        <v>2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147</v>
      </c>
      <c r="AU143" s="244" t="s">
        <v>118</v>
      </c>
      <c r="AV143" s="13" t="s">
        <v>118</v>
      </c>
      <c r="AW143" s="13" t="s">
        <v>30</v>
      </c>
      <c r="AX143" s="13" t="s">
        <v>77</v>
      </c>
      <c r="AY143" s="244" t="s">
        <v>139</v>
      </c>
    </row>
    <row r="144" spans="1:65" s="13" customFormat="1" ht="11.25">
      <c r="B144" s="233"/>
      <c r="C144" s="234"/>
      <c r="D144" s="235" t="s">
        <v>147</v>
      </c>
      <c r="E144" s="236" t="s">
        <v>1</v>
      </c>
      <c r="F144" s="237" t="s">
        <v>153</v>
      </c>
      <c r="G144" s="234"/>
      <c r="H144" s="238">
        <v>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147</v>
      </c>
      <c r="AU144" s="244" t="s">
        <v>118</v>
      </c>
      <c r="AV144" s="13" t="s">
        <v>118</v>
      </c>
      <c r="AW144" s="13" t="s">
        <v>30</v>
      </c>
      <c r="AX144" s="13" t="s">
        <v>77</v>
      </c>
      <c r="AY144" s="244" t="s">
        <v>139</v>
      </c>
    </row>
    <row r="145" spans="1:65" s="14" customFormat="1" ht="11.25">
      <c r="B145" s="245"/>
      <c r="C145" s="246"/>
      <c r="D145" s="235" t="s">
        <v>147</v>
      </c>
      <c r="E145" s="247" t="s">
        <v>1</v>
      </c>
      <c r="F145" s="248" t="s">
        <v>154</v>
      </c>
      <c r="G145" s="246"/>
      <c r="H145" s="249">
        <v>3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147</v>
      </c>
      <c r="AU145" s="255" t="s">
        <v>118</v>
      </c>
      <c r="AV145" s="14" t="s">
        <v>145</v>
      </c>
      <c r="AW145" s="14" t="s">
        <v>30</v>
      </c>
      <c r="AX145" s="14" t="s">
        <v>82</v>
      </c>
      <c r="AY145" s="255" t="s">
        <v>139</v>
      </c>
    </row>
    <row r="146" spans="1:65" s="2" customFormat="1" ht="16.5" customHeight="1">
      <c r="A146" s="34"/>
      <c r="B146" s="35"/>
      <c r="C146" s="220" t="s">
        <v>155</v>
      </c>
      <c r="D146" s="220" t="s">
        <v>141</v>
      </c>
      <c r="E146" s="221" t="s">
        <v>156</v>
      </c>
      <c r="F146" s="222" t="s">
        <v>157</v>
      </c>
      <c r="G146" s="223" t="s">
        <v>144</v>
      </c>
      <c r="H146" s="224">
        <v>93.08</v>
      </c>
      <c r="I146" s="225"/>
      <c r="J146" s="224">
        <f>ROUND(I146*H146,3)</f>
        <v>0</v>
      </c>
      <c r="K146" s="226"/>
      <c r="L146" s="37"/>
      <c r="M146" s="227" t="s">
        <v>1</v>
      </c>
      <c r="N146" s="228" t="s">
        <v>43</v>
      </c>
      <c r="O146" s="7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31" t="s">
        <v>145</v>
      </c>
      <c r="AT146" s="231" t="s">
        <v>141</v>
      </c>
      <c r="AU146" s="231" t="s">
        <v>118</v>
      </c>
      <c r="AY146" s="16" t="s">
        <v>139</v>
      </c>
      <c r="BE146" s="109">
        <f>IF(N146="základná",J146,0)</f>
        <v>0</v>
      </c>
      <c r="BF146" s="109">
        <f>IF(N146="znížená",J146,0)</f>
        <v>0</v>
      </c>
      <c r="BG146" s="109">
        <f>IF(N146="zákl. prenesená",J146,0)</f>
        <v>0</v>
      </c>
      <c r="BH146" s="109">
        <f>IF(N146="zníž. prenesená",J146,0)</f>
        <v>0</v>
      </c>
      <c r="BI146" s="109">
        <f>IF(N146="nulová",J146,0)</f>
        <v>0</v>
      </c>
      <c r="BJ146" s="16" t="s">
        <v>118</v>
      </c>
      <c r="BK146" s="232">
        <f>ROUND(I146*H146,3)</f>
        <v>0</v>
      </c>
      <c r="BL146" s="16" t="s">
        <v>145</v>
      </c>
      <c r="BM146" s="231" t="s">
        <v>158</v>
      </c>
    </row>
    <row r="147" spans="1:65" s="13" customFormat="1" ht="11.25">
      <c r="B147" s="233"/>
      <c r="C147" s="234"/>
      <c r="D147" s="235" t="s">
        <v>147</v>
      </c>
      <c r="E147" s="236" t="s">
        <v>1</v>
      </c>
      <c r="F147" s="237" t="s">
        <v>159</v>
      </c>
      <c r="G147" s="234"/>
      <c r="H147" s="238">
        <v>93.08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147</v>
      </c>
      <c r="AU147" s="244" t="s">
        <v>118</v>
      </c>
      <c r="AV147" s="13" t="s">
        <v>118</v>
      </c>
      <c r="AW147" s="13" t="s">
        <v>30</v>
      </c>
      <c r="AX147" s="13" t="s">
        <v>82</v>
      </c>
      <c r="AY147" s="244" t="s">
        <v>139</v>
      </c>
    </row>
    <row r="148" spans="1:65" s="2" customFormat="1" ht="21.75" customHeight="1">
      <c r="A148" s="34"/>
      <c r="B148" s="35"/>
      <c r="C148" s="220" t="s">
        <v>145</v>
      </c>
      <c r="D148" s="220" t="s">
        <v>141</v>
      </c>
      <c r="E148" s="221" t="s">
        <v>160</v>
      </c>
      <c r="F148" s="222" t="s">
        <v>161</v>
      </c>
      <c r="G148" s="223" t="s">
        <v>144</v>
      </c>
      <c r="H148" s="224">
        <v>1.296</v>
      </c>
      <c r="I148" s="225"/>
      <c r="J148" s="224">
        <f>ROUND(I148*H148,3)</f>
        <v>0</v>
      </c>
      <c r="K148" s="226"/>
      <c r="L148" s="37"/>
      <c r="M148" s="227" t="s">
        <v>1</v>
      </c>
      <c r="N148" s="228" t="s">
        <v>43</v>
      </c>
      <c r="O148" s="7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31" t="s">
        <v>145</v>
      </c>
      <c r="AT148" s="231" t="s">
        <v>141</v>
      </c>
      <c r="AU148" s="231" t="s">
        <v>118</v>
      </c>
      <c r="AY148" s="16" t="s">
        <v>139</v>
      </c>
      <c r="BE148" s="109">
        <f>IF(N148="základná",J148,0)</f>
        <v>0</v>
      </c>
      <c r="BF148" s="109">
        <f>IF(N148="znížená",J148,0)</f>
        <v>0</v>
      </c>
      <c r="BG148" s="109">
        <f>IF(N148="zákl. prenesená",J148,0)</f>
        <v>0</v>
      </c>
      <c r="BH148" s="109">
        <f>IF(N148="zníž. prenesená",J148,0)</f>
        <v>0</v>
      </c>
      <c r="BI148" s="109">
        <f>IF(N148="nulová",J148,0)</f>
        <v>0</v>
      </c>
      <c r="BJ148" s="16" t="s">
        <v>118</v>
      </c>
      <c r="BK148" s="232">
        <f>ROUND(I148*H148,3)</f>
        <v>0</v>
      </c>
      <c r="BL148" s="16" t="s">
        <v>145</v>
      </c>
      <c r="BM148" s="231" t="s">
        <v>162</v>
      </c>
    </row>
    <row r="149" spans="1:65" s="13" customFormat="1" ht="11.25">
      <c r="B149" s="233"/>
      <c r="C149" s="234"/>
      <c r="D149" s="235" t="s">
        <v>147</v>
      </c>
      <c r="E149" s="236" t="s">
        <v>1</v>
      </c>
      <c r="F149" s="237" t="s">
        <v>163</v>
      </c>
      <c r="G149" s="234"/>
      <c r="H149" s="238">
        <v>1.296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147</v>
      </c>
      <c r="AU149" s="244" t="s">
        <v>118</v>
      </c>
      <c r="AV149" s="13" t="s">
        <v>118</v>
      </c>
      <c r="AW149" s="13" t="s">
        <v>30</v>
      </c>
      <c r="AX149" s="13" t="s">
        <v>82</v>
      </c>
      <c r="AY149" s="244" t="s">
        <v>139</v>
      </c>
    </row>
    <row r="150" spans="1:65" s="2" customFormat="1" ht="21.75" customHeight="1">
      <c r="A150" s="34"/>
      <c r="B150" s="35"/>
      <c r="C150" s="220" t="s">
        <v>164</v>
      </c>
      <c r="D150" s="220" t="s">
        <v>141</v>
      </c>
      <c r="E150" s="221" t="s">
        <v>165</v>
      </c>
      <c r="F150" s="222" t="s">
        <v>166</v>
      </c>
      <c r="G150" s="223" t="s">
        <v>144</v>
      </c>
      <c r="H150" s="224">
        <v>19.855</v>
      </c>
      <c r="I150" s="225"/>
      <c r="J150" s="224">
        <f>ROUND(I150*H150,3)</f>
        <v>0</v>
      </c>
      <c r="K150" s="226"/>
      <c r="L150" s="37"/>
      <c r="M150" s="227" t="s">
        <v>1</v>
      </c>
      <c r="N150" s="228" t="s">
        <v>43</v>
      </c>
      <c r="O150" s="7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31" t="s">
        <v>145</v>
      </c>
      <c r="AT150" s="231" t="s">
        <v>141</v>
      </c>
      <c r="AU150" s="231" t="s">
        <v>118</v>
      </c>
      <c r="AY150" s="16" t="s">
        <v>139</v>
      </c>
      <c r="BE150" s="109">
        <f>IF(N150="základná",J150,0)</f>
        <v>0</v>
      </c>
      <c r="BF150" s="109">
        <f>IF(N150="znížená",J150,0)</f>
        <v>0</v>
      </c>
      <c r="BG150" s="109">
        <f>IF(N150="zákl. prenesená",J150,0)</f>
        <v>0</v>
      </c>
      <c r="BH150" s="109">
        <f>IF(N150="zníž. prenesená",J150,0)</f>
        <v>0</v>
      </c>
      <c r="BI150" s="109">
        <f>IF(N150="nulová",J150,0)</f>
        <v>0</v>
      </c>
      <c r="BJ150" s="16" t="s">
        <v>118</v>
      </c>
      <c r="BK150" s="232">
        <f>ROUND(I150*H150,3)</f>
        <v>0</v>
      </c>
      <c r="BL150" s="16" t="s">
        <v>145</v>
      </c>
      <c r="BM150" s="231" t="s">
        <v>167</v>
      </c>
    </row>
    <row r="151" spans="1:65" s="13" customFormat="1" ht="11.25">
      <c r="B151" s="233"/>
      <c r="C151" s="234"/>
      <c r="D151" s="235" t="s">
        <v>147</v>
      </c>
      <c r="E151" s="236" t="s">
        <v>1</v>
      </c>
      <c r="F151" s="237" t="s">
        <v>168</v>
      </c>
      <c r="G151" s="234"/>
      <c r="H151" s="238">
        <v>19.855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147</v>
      </c>
      <c r="AU151" s="244" t="s">
        <v>118</v>
      </c>
      <c r="AV151" s="13" t="s">
        <v>118</v>
      </c>
      <c r="AW151" s="13" t="s">
        <v>30</v>
      </c>
      <c r="AX151" s="13" t="s">
        <v>82</v>
      </c>
      <c r="AY151" s="244" t="s">
        <v>139</v>
      </c>
    </row>
    <row r="152" spans="1:65" s="2" customFormat="1" ht="33" customHeight="1">
      <c r="A152" s="34"/>
      <c r="B152" s="35"/>
      <c r="C152" s="220" t="s">
        <v>169</v>
      </c>
      <c r="D152" s="220" t="s">
        <v>141</v>
      </c>
      <c r="E152" s="221" t="s">
        <v>170</v>
      </c>
      <c r="F152" s="222" t="s">
        <v>171</v>
      </c>
      <c r="G152" s="223" t="s">
        <v>144</v>
      </c>
      <c r="H152" s="224">
        <v>19.855</v>
      </c>
      <c r="I152" s="225"/>
      <c r="J152" s="224">
        <f>ROUND(I152*H152,3)</f>
        <v>0</v>
      </c>
      <c r="K152" s="226"/>
      <c r="L152" s="37"/>
      <c r="M152" s="227" t="s">
        <v>1</v>
      </c>
      <c r="N152" s="228" t="s">
        <v>43</v>
      </c>
      <c r="O152" s="7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31" t="s">
        <v>145</v>
      </c>
      <c r="AT152" s="231" t="s">
        <v>141</v>
      </c>
      <c r="AU152" s="231" t="s">
        <v>118</v>
      </c>
      <c r="AY152" s="16" t="s">
        <v>139</v>
      </c>
      <c r="BE152" s="109">
        <f>IF(N152="základná",J152,0)</f>
        <v>0</v>
      </c>
      <c r="BF152" s="109">
        <f>IF(N152="znížená",J152,0)</f>
        <v>0</v>
      </c>
      <c r="BG152" s="109">
        <f>IF(N152="zákl. prenesená",J152,0)</f>
        <v>0</v>
      </c>
      <c r="BH152" s="109">
        <f>IF(N152="zníž. prenesená",J152,0)</f>
        <v>0</v>
      </c>
      <c r="BI152" s="109">
        <f>IF(N152="nulová",J152,0)</f>
        <v>0</v>
      </c>
      <c r="BJ152" s="16" t="s">
        <v>118</v>
      </c>
      <c r="BK152" s="232">
        <f>ROUND(I152*H152,3)</f>
        <v>0</v>
      </c>
      <c r="BL152" s="16" t="s">
        <v>145</v>
      </c>
      <c r="BM152" s="231" t="s">
        <v>172</v>
      </c>
    </row>
    <row r="153" spans="1:65" s="2" customFormat="1" ht="21.75" customHeight="1">
      <c r="A153" s="34"/>
      <c r="B153" s="35"/>
      <c r="C153" s="220" t="s">
        <v>173</v>
      </c>
      <c r="D153" s="220" t="s">
        <v>141</v>
      </c>
      <c r="E153" s="221" t="s">
        <v>174</v>
      </c>
      <c r="F153" s="222" t="s">
        <v>175</v>
      </c>
      <c r="G153" s="223" t="s">
        <v>144</v>
      </c>
      <c r="H153" s="224">
        <v>19.855</v>
      </c>
      <c r="I153" s="225"/>
      <c r="J153" s="224">
        <f>ROUND(I153*H153,3)</f>
        <v>0</v>
      </c>
      <c r="K153" s="226"/>
      <c r="L153" s="37"/>
      <c r="M153" s="227" t="s">
        <v>1</v>
      </c>
      <c r="N153" s="228" t="s">
        <v>43</v>
      </c>
      <c r="O153" s="7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31" t="s">
        <v>145</v>
      </c>
      <c r="AT153" s="231" t="s">
        <v>141</v>
      </c>
      <c r="AU153" s="231" t="s">
        <v>118</v>
      </c>
      <c r="AY153" s="16" t="s">
        <v>139</v>
      </c>
      <c r="BE153" s="109">
        <f>IF(N153="základná",J153,0)</f>
        <v>0</v>
      </c>
      <c r="BF153" s="109">
        <f>IF(N153="znížená",J153,0)</f>
        <v>0</v>
      </c>
      <c r="BG153" s="109">
        <f>IF(N153="zákl. prenesená",J153,0)</f>
        <v>0</v>
      </c>
      <c r="BH153" s="109">
        <f>IF(N153="zníž. prenesená",J153,0)</f>
        <v>0</v>
      </c>
      <c r="BI153" s="109">
        <f>IF(N153="nulová",J153,0)</f>
        <v>0</v>
      </c>
      <c r="BJ153" s="16" t="s">
        <v>118</v>
      </c>
      <c r="BK153" s="232">
        <f>ROUND(I153*H153,3)</f>
        <v>0</v>
      </c>
      <c r="BL153" s="16" t="s">
        <v>145</v>
      </c>
      <c r="BM153" s="231" t="s">
        <v>176</v>
      </c>
    </row>
    <row r="154" spans="1:65" s="2" customFormat="1" ht="21.75" customHeight="1">
      <c r="A154" s="34"/>
      <c r="B154" s="35"/>
      <c r="C154" s="220" t="s">
        <v>177</v>
      </c>
      <c r="D154" s="220" t="s">
        <v>141</v>
      </c>
      <c r="E154" s="221" t="s">
        <v>178</v>
      </c>
      <c r="F154" s="222" t="s">
        <v>179</v>
      </c>
      <c r="G154" s="223" t="s">
        <v>144</v>
      </c>
      <c r="H154" s="224">
        <v>74.531000000000006</v>
      </c>
      <c r="I154" s="225"/>
      <c r="J154" s="224">
        <f>ROUND(I154*H154,3)</f>
        <v>0</v>
      </c>
      <c r="K154" s="226"/>
      <c r="L154" s="37"/>
      <c r="M154" s="227" t="s">
        <v>1</v>
      </c>
      <c r="N154" s="228" t="s">
        <v>43</v>
      </c>
      <c r="O154" s="7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31" t="s">
        <v>145</v>
      </c>
      <c r="AT154" s="231" t="s">
        <v>141</v>
      </c>
      <c r="AU154" s="231" t="s">
        <v>118</v>
      </c>
      <c r="AY154" s="16" t="s">
        <v>139</v>
      </c>
      <c r="BE154" s="109">
        <f>IF(N154="základná",J154,0)</f>
        <v>0</v>
      </c>
      <c r="BF154" s="109">
        <f>IF(N154="znížená",J154,0)</f>
        <v>0</v>
      </c>
      <c r="BG154" s="109">
        <f>IF(N154="zákl. prenesená",J154,0)</f>
        <v>0</v>
      </c>
      <c r="BH154" s="109">
        <f>IF(N154="zníž. prenesená",J154,0)</f>
        <v>0</v>
      </c>
      <c r="BI154" s="109">
        <f>IF(N154="nulová",J154,0)</f>
        <v>0</v>
      </c>
      <c r="BJ154" s="16" t="s">
        <v>118</v>
      </c>
      <c r="BK154" s="232">
        <f>ROUND(I154*H154,3)</f>
        <v>0</v>
      </c>
      <c r="BL154" s="16" t="s">
        <v>145</v>
      </c>
      <c r="BM154" s="231" t="s">
        <v>180</v>
      </c>
    </row>
    <row r="155" spans="1:65" s="13" customFormat="1" ht="11.25">
      <c r="B155" s="233"/>
      <c r="C155" s="234"/>
      <c r="D155" s="235" t="s">
        <v>147</v>
      </c>
      <c r="E155" s="236" t="s">
        <v>1</v>
      </c>
      <c r="F155" s="237" t="s">
        <v>181</v>
      </c>
      <c r="G155" s="234"/>
      <c r="H155" s="238">
        <v>57.28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147</v>
      </c>
      <c r="AU155" s="244" t="s">
        <v>118</v>
      </c>
      <c r="AV155" s="13" t="s">
        <v>118</v>
      </c>
      <c r="AW155" s="13" t="s">
        <v>30</v>
      </c>
      <c r="AX155" s="13" t="s">
        <v>77</v>
      </c>
      <c r="AY155" s="244" t="s">
        <v>139</v>
      </c>
    </row>
    <row r="156" spans="1:65" s="13" customFormat="1" ht="22.5">
      <c r="B156" s="233"/>
      <c r="C156" s="234"/>
      <c r="D156" s="235" t="s">
        <v>147</v>
      </c>
      <c r="E156" s="236" t="s">
        <v>1</v>
      </c>
      <c r="F156" s="237" t="s">
        <v>182</v>
      </c>
      <c r="G156" s="234"/>
      <c r="H156" s="238">
        <v>17.251000000000001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147</v>
      </c>
      <c r="AU156" s="244" t="s">
        <v>118</v>
      </c>
      <c r="AV156" s="13" t="s">
        <v>118</v>
      </c>
      <c r="AW156" s="13" t="s">
        <v>30</v>
      </c>
      <c r="AX156" s="13" t="s">
        <v>77</v>
      </c>
      <c r="AY156" s="244" t="s">
        <v>139</v>
      </c>
    </row>
    <row r="157" spans="1:65" s="14" customFormat="1" ht="11.25">
      <c r="B157" s="245"/>
      <c r="C157" s="246"/>
      <c r="D157" s="235" t="s">
        <v>147</v>
      </c>
      <c r="E157" s="247" t="s">
        <v>1</v>
      </c>
      <c r="F157" s="248" t="s">
        <v>154</v>
      </c>
      <c r="G157" s="246"/>
      <c r="H157" s="249">
        <v>74.531000000000006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147</v>
      </c>
      <c r="AU157" s="255" t="s">
        <v>118</v>
      </c>
      <c r="AV157" s="14" t="s">
        <v>145</v>
      </c>
      <c r="AW157" s="14" t="s">
        <v>30</v>
      </c>
      <c r="AX157" s="14" t="s">
        <v>82</v>
      </c>
      <c r="AY157" s="255" t="s">
        <v>139</v>
      </c>
    </row>
    <row r="158" spans="1:65" s="2" customFormat="1" ht="21.75" customHeight="1">
      <c r="A158" s="34"/>
      <c r="B158" s="35"/>
      <c r="C158" s="220" t="s">
        <v>183</v>
      </c>
      <c r="D158" s="220" t="s">
        <v>141</v>
      </c>
      <c r="E158" s="221" t="s">
        <v>184</v>
      </c>
      <c r="F158" s="222" t="s">
        <v>185</v>
      </c>
      <c r="G158" s="223" t="s">
        <v>144</v>
      </c>
      <c r="H158" s="224">
        <v>28.64</v>
      </c>
      <c r="I158" s="225"/>
      <c r="J158" s="224">
        <f>ROUND(I158*H158,3)</f>
        <v>0</v>
      </c>
      <c r="K158" s="226"/>
      <c r="L158" s="37"/>
      <c r="M158" s="227" t="s">
        <v>1</v>
      </c>
      <c r="N158" s="228" t="s">
        <v>43</v>
      </c>
      <c r="O158" s="7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31" t="s">
        <v>145</v>
      </c>
      <c r="AT158" s="231" t="s">
        <v>141</v>
      </c>
      <c r="AU158" s="231" t="s">
        <v>118</v>
      </c>
      <c r="AY158" s="16" t="s">
        <v>139</v>
      </c>
      <c r="BE158" s="109">
        <f>IF(N158="základná",J158,0)</f>
        <v>0</v>
      </c>
      <c r="BF158" s="109">
        <f>IF(N158="znížená",J158,0)</f>
        <v>0</v>
      </c>
      <c r="BG158" s="109">
        <f>IF(N158="zákl. prenesená",J158,0)</f>
        <v>0</v>
      </c>
      <c r="BH158" s="109">
        <f>IF(N158="zníž. prenesená",J158,0)</f>
        <v>0</v>
      </c>
      <c r="BI158" s="109">
        <f>IF(N158="nulová",J158,0)</f>
        <v>0</v>
      </c>
      <c r="BJ158" s="16" t="s">
        <v>118</v>
      </c>
      <c r="BK158" s="232">
        <f>ROUND(I158*H158,3)</f>
        <v>0</v>
      </c>
      <c r="BL158" s="16" t="s">
        <v>145</v>
      </c>
      <c r="BM158" s="231" t="s">
        <v>186</v>
      </c>
    </row>
    <row r="159" spans="1:65" s="13" customFormat="1" ht="11.25">
      <c r="B159" s="233"/>
      <c r="C159" s="234"/>
      <c r="D159" s="235" t="s">
        <v>147</v>
      </c>
      <c r="E159" s="236" t="s">
        <v>1</v>
      </c>
      <c r="F159" s="237" t="s">
        <v>187</v>
      </c>
      <c r="G159" s="234"/>
      <c r="H159" s="238">
        <v>28.64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147</v>
      </c>
      <c r="AU159" s="244" t="s">
        <v>118</v>
      </c>
      <c r="AV159" s="13" t="s">
        <v>118</v>
      </c>
      <c r="AW159" s="13" t="s">
        <v>30</v>
      </c>
      <c r="AX159" s="13" t="s">
        <v>82</v>
      </c>
      <c r="AY159" s="244" t="s">
        <v>139</v>
      </c>
    </row>
    <row r="160" spans="1:65" s="12" customFormat="1" ht="22.9" customHeight="1">
      <c r="B160" s="204"/>
      <c r="C160" s="205"/>
      <c r="D160" s="206" t="s">
        <v>76</v>
      </c>
      <c r="E160" s="218" t="s">
        <v>145</v>
      </c>
      <c r="F160" s="218" t="s">
        <v>188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SUM(P161:P169)</f>
        <v>0</v>
      </c>
      <c r="Q160" s="212"/>
      <c r="R160" s="213">
        <f>SUM(R161:R169)</f>
        <v>19.707601239999999</v>
      </c>
      <c r="S160" s="212"/>
      <c r="T160" s="214">
        <f>SUM(T161:T169)</f>
        <v>0</v>
      </c>
      <c r="AR160" s="215" t="s">
        <v>82</v>
      </c>
      <c r="AT160" s="216" t="s">
        <v>76</v>
      </c>
      <c r="AU160" s="216" t="s">
        <v>82</v>
      </c>
      <c r="AY160" s="215" t="s">
        <v>139</v>
      </c>
      <c r="BK160" s="217">
        <f>SUM(BK161:BK169)</f>
        <v>0</v>
      </c>
    </row>
    <row r="161" spans="1:65" s="2" customFormat="1" ht="21.75" customHeight="1">
      <c r="A161" s="34"/>
      <c r="B161" s="35"/>
      <c r="C161" s="220" t="s">
        <v>189</v>
      </c>
      <c r="D161" s="220" t="s">
        <v>141</v>
      </c>
      <c r="E161" s="221" t="s">
        <v>190</v>
      </c>
      <c r="F161" s="222" t="s">
        <v>191</v>
      </c>
      <c r="G161" s="223" t="s">
        <v>144</v>
      </c>
      <c r="H161" s="224">
        <v>1.7749999999999999</v>
      </c>
      <c r="I161" s="225"/>
      <c r="J161" s="224">
        <f>ROUND(I161*H161,3)</f>
        <v>0</v>
      </c>
      <c r="K161" s="226"/>
      <c r="L161" s="37"/>
      <c r="M161" s="227" t="s">
        <v>1</v>
      </c>
      <c r="N161" s="228" t="s">
        <v>43</v>
      </c>
      <c r="O161" s="71"/>
      <c r="P161" s="229">
        <f>O161*H161</f>
        <v>0</v>
      </c>
      <c r="Q161" s="229">
        <v>1.7034</v>
      </c>
      <c r="R161" s="229">
        <f>Q161*H161</f>
        <v>3.0235349999999999</v>
      </c>
      <c r="S161" s="229">
        <v>0</v>
      </c>
      <c r="T161" s="23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31" t="s">
        <v>145</v>
      </c>
      <c r="AT161" s="231" t="s">
        <v>141</v>
      </c>
      <c r="AU161" s="231" t="s">
        <v>118</v>
      </c>
      <c r="AY161" s="16" t="s">
        <v>139</v>
      </c>
      <c r="BE161" s="109">
        <f>IF(N161="základná",J161,0)</f>
        <v>0</v>
      </c>
      <c r="BF161" s="109">
        <f>IF(N161="znížená",J161,0)</f>
        <v>0</v>
      </c>
      <c r="BG161" s="109">
        <f>IF(N161="zákl. prenesená",J161,0)</f>
        <v>0</v>
      </c>
      <c r="BH161" s="109">
        <f>IF(N161="zníž. prenesená",J161,0)</f>
        <v>0</v>
      </c>
      <c r="BI161" s="109">
        <f>IF(N161="nulová",J161,0)</f>
        <v>0</v>
      </c>
      <c r="BJ161" s="16" t="s">
        <v>118</v>
      </c>
      <c r="BK161" s="232">
        <f>ROUND(I161*H161,3)</f>
        <v>0</v>
      </c>
      <c r="BL161" s="16" t="s">
        <v>145</v>
      </c>
      <c r="BM161" s="231" t="s">
        <v>192</v>
      </c>
    </row>
    <row r="162" spans="1:65" s="13" customFormat="1" ht="11.25">
      <c r="B162" s="233"/>
      <c r="C162" s="234"/>
      <c r="D162" s="235" t="s">
        <v>147</v>
      </c>
      <c r="E162" s="236" t="s">
        <v>1</v>
      </c>
      <c r="F162" s="237" t="s">
        <v>193</v>
      </c>
      <c r="G162" s="234"/>
      <c r="H162" s="238">
        <v>1.575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147</v>
      </c>
      <c r="AU162" s="244" t="s">
        <v>118</v>
      </c>
      <c r="AV162" s="13" t="s">
        <v>118</v>
      </c>
      <c r="AW162" s="13" t="s">
        <v>30</v>
      </c>
      <c r="AX162" s="13" t="s">
        <v>77</v>
      </c>
      <c r="AY162" s="244" t="s">
        <v>139</v>
      </c>
    </row>
    <row r="163" spans="1:65" s="13" customFormat="1" ht="11.25">
      <c r="B163" s="233"/>
      <c r="C163" s="234"/>
      <c r="D163" s="235" t="s">
        <v>147</v>
      </c>
      <c r="E163" s="236" t="s">
        <v>1</v>
      </c>
      <c r="F163" s="237" t="s">
        <v>194</v>
      </c>
      <c r="G163" s="234"/>
      <c r="H163" s="238">
        <v>0.2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147</v>
      </c>
      <c r="AU163" s="244" t="s">
        <v>118</v>
      </c>
      <c r="AV163" s="13" t="s">
        <v>118</v>
      </c>
      <c r="AW163" s="13" t="s">
        <v>30</v>
      </c>
      <c r="AX163" s="13" t="s">
        <v>77</v>
      </c>
      <c r="AY163" s="244" t="s">
        <v>139</v>
      </c>
    </row>
    <row r="164" spans="1:65" s="14" customFormat="1" ht="11.25">
      <c r="B164" s="245"/>
      <c r="C164" s="246"/>
      <c r="D164" s="235" t="s">
        <v>147</v>
      </c>
      <c r="E164" s="247" t="s">
        <v>1</v>
      </c>
      <c r="F164" s="248" t="s">
        <v>154</v>
      </c>
      <c r="G164" s="246"/>
      <c r="H164" s="249">
        <v>1.7749999999999999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147</v>
      </c>
      <c r="AU164" s="255" t="s">
        <v>118</v>
      </c>
      <c r="AV164" s="14" t="s">
        <v>145</v>
      </c>
      <c r="AW164" s="14" t="s">
        <v>30</v>
      </c>
      <c r="AX164" s="14" t="s">
        <v>82</v>
      </c>
      <c r="AY164" s="255" t="s">
        <v>139</v>
      </c>
    </row>
    <row r="165" spans="1:65" s="2" customFormat="1" ht="21.75" customHeight="1">
      <c r="A165" s="34"/>
      <c r="B165" s="35"/>
      <c r="C165" s="220" t="s">
        <v>195</v>
      </c>
      <c r="D165" s="220" t="s">
        <v>141</v>
      </c>
      <c r="E165" s="221" t="s">
        <v>196</v>
      </c>
      <c r="F165" s="222" t="s">
        <v>197</v>
      </c>
      <c r="G165" s="223" t="s">
        <v>144</v>
      </c>
      <c r="H165" s="224">
        <v>8.8239999999999998</v>
      </c>
      <c r="I165" s="225"/>
      <c r="J165" s="224">
        <f>ROUND(I165*H165,3)</f>
        <v>0</v>
      </c>
      <c r="K165" s="226"/>
      <c r="L165" s="37"/>
      <c r="M165" s="227" t="s">
        <v>1</v>
      </c>
      <c r="N165" s="228" t="s">
        <v>43</v>
      </c>
      <c r="O165" s="71"/>
      <c r="P165" s="229">
        <f>O165*H165</f>
        <v>0</v>
      </c>
      <c r="Q165" s="229">
        <v>1.89076</v>
      </c>
      <c r="R165" s="229">
        <f>Q165*H165</f>
        <v>16.68406624</v>
      </c>
      <c r="S165" s="229">
        <v>0</v>
      </c>
      <c r="T165" s="23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31" t="s">
        <v>145</v>
      </c>
      <c r="AT165" s="231" t="s">
        <v>141</v>
      </c>
      <c r="AU165" s="231" t="s">
        <v>118</v>
      </c>
      <c r="AY165" s="16" t="s">
        <v>139</v>
      </c>
      <c r="BE165" s="109">
        <f>IF(N165="základná",J165,0)</f>
        <v>0</v>
      </c>
      <c r="BF165" s="109">
        <f>IF(N165="znížená",J165,0)</f>
        <v>0</v>
      </c>
      <c r="BG165" s="109">
        <f>IF(N165="zákl. prenesená",J165,0)</f>
        <v>0</v>
      </c>
      <c r="BH165" s="109">
        <f>IF(N165="zníž. prenesená",J165,0)</f>
        <v>0</v>
      </c>
      <c r="BI165" s="109">
        <f>IF(N165="nulová",J165,0)</f>
        <v>0</v>
      </c>
      <c r="BJ165" s="16" t="s">
        <v>118</v>
      </c>
      <c r="BK165" s="232">
        <f>ROUND(I165*H165,3)</f>
        <v>0</v>
      </c>
      <c r="BL165" s="16" t="s">
        <v>145</v>
      </c>
      <c r="BM165" s="231" t="s">
        <v>198</v>
      </c>
    </row>
    <row r="166" spans="1:65" s="13" customFormat="1" ht="11.25">
      <c r="B166" s="233"/>
      <c r="C166" s="234"/>
      <c r="D166" s="235" t="s">
        <v>147</v>
      </c>
      <c r="E166" s="236" t="s">
        <v>1</v>
      </c>
      <c r="F166" s="237" t="s">
        <v>199</v>
      </c>
      <c r="G166" s="234"/>
      <c r="H166" s="238">
        <v>7.16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147</v>
      </c>
      <c r="AU166" s="244" t="s">
        <v>118</v>
      </c>
      <c r="AV166" s="13" t="s">
        <v>118</v>
      </c>
      <c r="AW166" s="13" t="s">
        <v>30</v>
      </c>
      <c r="AX166" s="13" t="s">
        <v>77</v>
      </c>
      <c r="AY166" s="244" t="s">
        <v>139</v>
      </c>
    </row>
    <row r="167" spans="1:65" s="13" customFormat="1" ht="11.25">
      <c r="B167" s="233"/>
      <c r="C167" s="234"/>
      <c r="D167" s="235" t="s">
        <v>147</v>
      </c>
      <c r="E167" s="236" t="s">
        <v>1</v>
      </c>
      <c r="F167" s="237" t="s">
        <v>200</v>
      </c>
      <c r="G167" s="234"/>
      <c r="H167" s="238">
        <v>0.86399999999999999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147</v>
      </c>
      <c r="AU167" s="244" t="s">
        <v>118</v>
      </c>
      <c r="AV167" s="13" t="s">
        <v>118</v>
      </c>
      <c r="AW167" s="13" t="s">
        <v>30</v>
      </c>
      <c r="AX167" s="13" t="s">
        <v>77</v>
      </c>
      <c r="AY167" s="244" t="s">
        <v>139</v>
      </c>
    </row>
    <row r="168" spans="1:65" s="13" customFormat="1" ht="11.25">
      <c r="B168" s="233"/>
      <c r="C168" s="234"/>
      <c r="D168" s="235" t="s">
        <v>147</v>
      </c>
      <c r="E168" s="236" t="s">
        <v>1</v>
      </c>
      <c r="F168" s="237" t="s">
        <v>201</v>
      </c>
      <c r="G168" s="234"/>
      <c r="H168" s="238">
        <v>0.8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147</v>
      </c>
      <c r="AU168" s="244" t="s">
        <v>118</v>
      </c>
      <c r="AV168" s="13" t="s">
        <v>118</v>
      </c>
      <c r="AW168" s="13" t="s">
        <v>30</v>
      </c>
      <c r="AX168" s="13" t="s">
        <v>77</v>
      </c>
      <c r="AY168" s="244" t="s">
        <v>139</v>
      </c>
    </row>
    <row r="169" spans="1:65" s="14" customFormat="1" ht="11.25">
      <c r="B169" s="245"/>
      <c r="C169" s="246"/>
      <c r="D169" s="235" t="s">
        <v>147</v>
      </c>
      <c r="E169" s="247" t="s">
        <v>1</v>
      </c>
      <c r="F169" s="248" t="s">
        <v>154</v>
      </c>
      <c r="G169" s="246"/>
      <c r="H169" s="249">
        <v>8.8240000000000016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147</v>
      </c>
      <c r="AU169" s="255" t="s">
        <v>118</v>
      </c>
      <c r="AV169" s="14" t="s">
        <v>145</v>
      </c>
      <c r="AW169" s="14" t="s">
        <v>30</v>
      </c>
      <c r="AX169" s="14" t="s">
        <v>82</v>
      </c>
      <c r="AY169" s="255" t="s">
        <v>139</v>
      </c>
    </row>
    <row r="170" spans="1:65" s="12" customFormat="1" ht="22.9" customHeight="1">
      <c r="B170" s="204"/>
      <c r="C170" s="205"/>
      <c r="D170" s="206" t="s">
        <v>76</v>
      </c>
      <c r="E170" s="218" t="s">
        <v>164</v>
      </c>
      <c r="F170" s="218" t="s">
        <v>202</v>
      </c>
      <c r="G170" s="205"/>
      <c r="H170" s="205"/>
      <c r="I170" s="208"/>
      <c r="J170" s="219">
        <f>BK170</f>
        <v>0</v>
      </c>
      <c r="K170" s="205"/>
      <c r="L170" s="210"/>
      <c r="M170" s="211"/>
      <c r="N170" s="212"/>
      <c r="O170" s="212"/>
      <c r="P170" s="213">
        <f>SUM(P171:P184)</f>
        <v>0</v>
      </c>
      <c r="Q170" s="212"/>
      <c r="R170" s="213">
        <f>SUM(R171:R184)</f>
        <v>24.414014400000003</v>
      </c>
      <c r="S170" s="212"/>
      <c r="T170" s="214">
        <f>SUM(T171:T184)</f>
        <v>0</v>
      </c>
      <c r="AR170" s="215" t="s">
        <v>82</v>
      </c>
      <c r="AT170" s="216" t="s">
        <v>76</v>
      </c>
      <c r="AU170" s="216" t="s">
        <v>82</v>
      </c>
      <c r="AY170" s="215" t="s">
        <v>139</v>
      </c>
      <c r="BK170" s="217">
        <f>SUM(BK171:BK184)</f>
        <v>0</v>
      </c>
    </row>
    <row r="171" spans="1:65" s="2" customFormat="1" ht="21.75" customHeight="1">
      <c r="A171" s="34"/>
      <c r="B171" s="35"/>
      <c r="C171" s="220" t="s">
        <v>203</v>
      </c>
      <c r="D171" s="220" t="s">
        <v>141</v>
      </c>
      <c r="E171" s="221" t="s">
        <v>204</v>
      </c>
      <c r="F171" s="222" t="s">
        <v>205</v>
      </c>
      <c r="G171" s="223" t="s">
        <v>206</v>
      </c>
      <c r="H171" s="224">
        <v>17.100000000000001</v>
      </c>
      <c r="I171" s="225"/>
      <c r="J171" s="224">
        <f>ROUND(I171*H171,3)</f>
        <v>0</v>
      </c>
      <c r="K171" s="226"/>
      <c r="L171" s="37"/>
      <c r="M171" s="227" t="s">
        <v>1</v>
      </c>
      <c r="N171" s="228" t="s">
        <v>43</v>
      </c>
      <c r="O171" s="71"/>
      <c r="P171" s="229">
        <f>O171*H171</f>
        <v>0</v>
      </c>
      <c r="Q171" s="229">
        <v>0.18906999999999999</v>
      </c>
      <c r="R171" s="229">
        <f>Q171*H171</f>
        <v>3.2330969999999999</v>
      </c>
      <c r="S171" s="229">
        <v>0</v>
      </c>
      <c r="T171" s="23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31" t="s">
        <v>145</v>
      </c>
      <c r="AT171" s="231" t="s">
        <v>141</v>
      </c>
      <c r="AU171" s="231" t="s">
        <v>118</v>
      </c>
      <c r="AY171" s="16" t="s">
        <v>139</v>
      </c>
      <c r="BE171" s="109">
        <f>IF(N171="základná",J171,0)</f>
        <v>0</v>
      </c>
      <c r="BF171" s="109">
        <f>IF(N171="znížená",J171,0)</f>
        <v>0</v>
      </c>
      <c r="BG171" s="109">
        <f>IF(N171="zákl. prenesená",J171,0)</f>
        <v>0</v>
      </c>
      <c r="BH171" s="109">
        <f>IF(N171="zníž. prenesená",J171,0)</f>
        <v>0</v>
      </c>
      <c r="BI171" s="109">
        <f>IF(N171="nulová",J171,0)</f>
        <v>0</v>
      </c>
      <c r="BJ171" s="16" t="s">
        <v>118</v>
      </c>
      <c r="BK171" s="232">
        <f>ROUND(I171*H171,3)</f>
        <v>0</v>
      </c>
      <c r="BL171" s="16" t="s">
        <v>145</v>
      </c>
      <c r="BM171" s="231" t="s">
        <v>207</v>
      </c>
    </row>
    <row r="172" spans="1:65" s="13" customFormat="1" ht="11.25">
      <c r="B172" s="233"/>
      <c r="C172" s="234"/>
      <c r="D172" s="235" t="s">
        <v>147</v>
      </c>
      <c r="E172" s="236" t="s">
        <v>1</v>
      </c>
      <c r="F172" s="237" t="s">
        <v>208</v>
      </c>
      <c r="G172" s="234"/>
      <c r="H172" s="238">
        <v>17.100000000000001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147</v>
      </c>
      <c r="AU172" s="244" t="s">
        <v>118</v>
      </c>
      <c r="AV172" s="13" t="s">
        <v>118</v>
      </c>
      <c r="AW172" s="13" t="s">
        <v>30</v>
      </c>
      <c r="AX172" s="13" t="s">
        <v>82</v>
      </c>
      <c r="AY172" s="244" t="s">
        <v>139</v>
      </c>
    </row>
    <row r="173" spans="1:65" s="2" customFormat="1" ht="33" customHeight="1">
      <c r="A173" s="34"/>
      <c r="B173" s="35"/>
      <c r="C173" s="220" t="s">
        <v>209</v>
      </c>
      <c r="D173" s="220" t="s">
        <v>141</v>
      </c>
      <c r="E173" s="221" t="s">
        <v>210</v>
      </c>
      <c r="F173" s="222" t="s">
        <v>211</v>
      </c>
      <c r="G173" s="223" t="s">
        <v>206</v>
      </c>
      <c r="H173" s="224">
        <v>11.5</v>
      </c>
      <c r="I173" s="225"/>
      <c r="J173" s="224">
        <f>ROUND(I173*H173,3)</f>
        <v>0</v>
      </c>
      <c r="K173" s="226"/>
      <c r="L173" s="37"/>
      <c r="M173" s="227" t="s">
        <v>1</v>
      </c>
      <c r="N173" s="228" t="s">
        <v>43</v>
      </c>
      <c r="O173" s="71"/>
      <c r="P173" s="229">
        <f>O173*H173</f>
        <v>0</v>
      </c>
      <c r="Q173" s="229">
        <v>0.43280000000000002</v>
      </c>
      <c r="R173" s="229">
        <f>Q173*H173</f>
        <v>4.9771999999999998</v>
      </c>
      <c r="S173" s="229">
        <v>0</v>
      </c>
      <c r="T173" s="23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31" t="s">
        <v>145</v>
      </c>
      <c r="AT173" s="231" t="s">
        <v>141</v>
      </c>
      <c r="AU173" s="231" t="s">
        <v>118</v>
      </c>
      <c r="AY173" s="16" t="s">
        <v>139</v>
      </c>
      <c r="BE173" s="109">
        <f>IF(N173="základná",J173,0)</f>
        <v>0</v>
      </c>
      <c r="BF173" s="109">
        <f>IF(N173="znížená",J173,0)</f>
        <v>0</v>
      </c>
      <c r="BG173" s="109">
        <f>IF(N173="zákl. prenesená",J173,0)</f>
        <v>0</v>
      </c>
      <c r="BH173" s="109">
        <f>IF(N173="zníž. prenesená",J173,0)</f>
        <v>0</v>
      </c>
      <c r="BI173" s="109">
        <f>IF(N173="nulová",J173,0)</f>
        <v>0</v>
      </c>
      <c r="BJ173" s="16" t="s">
        <v>118</v>
      </c>
      <c r="BK173" s="232">
        <f>ROUND(I173*H173,3)</f>
        <v>0</v>
      </c>
      <c r="BL173" s="16" t="s">
        <v>145</v>
      </c>
      <c r="BM173" s="231" t="s">
        <v>212</v>
      </c>
    </row>
    <row r="174" spans="1:65" s="13" customFormat="1" ht="11.25">
      <c r="B174" s="233"/>
      <c r="C174" s="234"/>
      <c r="D174" s="235" t="s">
        <v>147</v>
      </c>
      <c r="E174" s="236" t="s">
        <v>1</v>
      </c>
      <c r="F174" s="237" t="s">
        <v>213</v>
      </c>
      <c r="G174" s="234"/>
      <c r="H174" s="238">
        <v>11.5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147</v>
      </c>
      <c r="AU174" s="244" t="s">
        <v>118</v>
      </c>
      <c r="AV174" s="13" t="s">
        <v>118</v>
      </c>
      <c r="AW174" s="13" t="s">
        <v>30</v>
      </c>
      <c r="AX174" s="13" t="s">
        <v>82</v>
      </c>
      <c r="AY174" s="244" t="s">
        <v>139</v>
      </c>
    </row>
    <row r="175" spans="1:65" s="2" customFormat="1" ht="33" customHeight="1">
      <c r="A175" s="34"/>
      <c r="B175" s="35"/>
      <c r="C175" s="220" t="s">
        <v>214</v>
      </c>
      <c r="D175" s="220" t="s">
        <v>141</v>
      </c>
      <c r="E175" s="221" t="s">
        <v>215</v>
      </c>
      <c r="F175" s="222" t="s">
        <v>216</v>
      </c>
      <c r="G175" s="223" t="s">
        <v>206</v>
      </c>
      <c r="H175" s="224">
        <v>17.100000000000001</v>
      </c>
      <c r="I175" s="225"/>
      <c r="J175" s="224">
        <f>ROUND(I175*H175,3)</f>
        <v>0</v>
      </c>
      <c r="K175" s="226"/>
      <c r="L175" s="37"/>
      <c r="M175" s="227" t="s">
        <v>1</v>
      </c>
      <c r="N175" s="228" t="s">
        <v>43</v>
      </c>
      <c r="O175" s="71"/>
      <c r="P175" s="229">
        <f>O175*H175</f>
        <v>0</v>
      </c>
      <c r="Q175" s="229">
        <v>0.22763</v>
      </c>
      <c r="R175" s="229">
        <f>Q175*H175</f>
        <v>3.8924730000000003</v>
      </c>
      <c r="S175" s="229">
        <v>0</v>
      </c>
      <c r="T175" s="23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31" t="s">
        <v>145</v>
      </c>
      <c r="AT175" s="231" t="s">
        <v>141</v>
      </c>
      <c r="AU175" s="231" t="s">
        <v>118</v>
      </c>
      <c r="AY175" s="16" t="s">
        <v>139</v>
      </c>
      <c r="BE175" s="109">
        <f>IF(N175="základná",J175,0)</f>
        <v>0</v>
      </c>
      <c r="BF175" s="109">
        <f>IF(N175="znížená",J175,0)</f>
        <v>0</v>
      </c>
      <c r="BG175" s="109">
        <f>IF(N175="zákl. prenesená",J175,0)</f>
        <v>0</v>
      </c>
      <c r="BH175" s="109">
        <f>IF(N175="zníž. prenesená",J175,0)</f>
        <v>0</v>
      </c>
      <c r="BI175" s="109">
        <f>IF(N175="nulová",J175,0)</f>
        <v>0</v>
      </c>
      <c r="BJ175" s="16" t="s">
        <v>118</v>
      </c>
      <c r="BK175" s="232">
        <f>ROUND(I175*H175,3)</f>
        <v>0</v>
      </c>
      <c r="BL175" s="16" t="s">
        <v>145</v>
      </c>
      <c r="BM175" s="231" t="s">
        <v>217</v>
      </c>
    </row>
    <row r="176" spans="1:65" s="13" customFormat="1" ht="11.25">
      <c r="B176" s="233"/>
      <c r="C176" s="234"/>
      <c r="D176" s="235" t="s">
        <v>147</v>
      </c>
      <c r="E176" s="236" t="s">
        <v>1</v>
      </c>
      <c r="F176" s="237" t="s">
        <v>218</v>
      </c>
      <c r="G176" s="234"/>
      <c r="H176" s="238">
        <v>17.100000000000001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147</v>
      </c>
      <c r="AU176" s="244" t="s">
        <v>118</v>
      </c>
      <c r="AV176" s="13" t="s">
        <v>118</v>
      </c>
      <c r="AW176" s="13" t="s">
        <v>30</v>
      </c>
      <c r="AX176" s="13" t="s">
        <v>82</v>
      </c>
      <c r="AY176" s="244" t="s">
        <v>139</v>
      </c>
    </row>
    <row r="177" spans="1:65" s="2" customFormat="1" ht="21.75" customHeight="1">
      <c r="A177" s="34"/>
      <c r="B177" s="35"/>
      <c r="C177" s="220" t="s">
        <v>219</v>
      </c>
      <c r="D177" s="220" t="s">
        <v>141</v>
      </c>
      <c r="E177" s="221" t="s">
        <v>220</v>
      </c>
      <c r="F177" s="222" t="s">
        <v>221</v>
      </c>
      <c r="G177" s="223" t="s">
        <v>206</v>
      </c>
      <c r="H177" s="224">
        <v>11.5</v>
      </c>
      <c r="I177" s="225"/>
      <c r="J177" s="224">
        <f>ROUND(I177*H177,3)</f>
        <v>0</v>
      </c>
      <c r="K177" s="226"/>
      <c r="L177" s="37"/>
      <c r="M177" s="227" t="s">
        <v>1</v>
      </c>
      <c r="N177" s="228" t="s">
        <v>43</v>
      </c>
      <c r="O177" s="71"/>
      <c r="P177" s="229">
        <f>O177*H177</f>
        <v>0</v>
      </c>
      <c r="Q177" s="229">
        <v>0.45500000000000002</v>
      </c>
      <c r="R177" s="229">
        <f>Q177*H177</f>
        <v>5.2324999999999999</v>
      </c>
      <c r="S177" s="229">
        <v>0</v>
      </c>
      <c r="T177" s="23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31" t="s">
        <v>145</v>
      </c>
      <c r="AT177" s="231" t="s">
        <v>141</v>
      </c>
      <c r="AU177" s="231" t="s">
        <v>118</v>
      </c>
      <c r="AY177" s="16" t="s">
        <v>139</v>
      </c>
      <c r="BE177" s="109">
        <f>IF(N177="základná",J177,0)</f>
        <v>0</v>
      </c>
      <c r="BF177" s="109">
        <f>IF(N177="znížená",J177,0)</f>
        <v>0</v>
      </c>
      <c r="BG177" s="109">
        <f>IF(N177="zákl. prenesená",J177,0)</f>
        <v>0</v>
      </c>
      <c r="BH177" s="109">
        <f>IF(N177="zníž. prenesená",J177,0)</f>
        <v>0</v>
      </c>
      <c r="BI177" s="109">
        <f>IF(N177="nulová",J177,0)</f>
        <v>0</v>
      </c>
      <c r="BJ177" s="16" t="s">
        <v>118</v>
      </c>
      <c r="BK177" s="232">
        <f>ROUND(I177*H177,3)</f>
        <v>0</v>
      </c>
      <c r="BL177" s="16" t="s">
        <v>145</v>
      </c>
      <c r="BM177" s="231" t="s">
        <v>222</v>
      </c>
    </row>
    <row r="178" spans="1:65" s="13" customFormat="1" ht="11.25">
      <c r="B178" s="233"/>
      <c r="C178" s="234"/>
      <c r="D178" s="235" t="s">
        <v>147</v>
      </c>
      <c r="E178" s="236" t="s">
        <v>1</v>
      </c>
      <c r="F178" s="237" t="s">
        <v>213</v>
      </c>
      <c r="G178" s="234"/>
      <c r="H178" s="238">
        <v>11.5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147</v>
      </c>
      <c r="AU178" s="244" t="s">
        <v>118</v>
      </c>
      <c r="AV178" s="13" t="s">
        <v>118</v>
      </c>
      <c r="AW178" s="13" t="s">
        <v>30</v>
      </c>
      <c r="AX178" s="13" t="s">
        <v>82</v>
      </c>
      <c r="AY178" s="244" t="s">
        <v>139</v>
      </c>
    </row>
    <row r="179" spans="1:65" s="2" customFormat="1" ht="33" customHeight="1">
      <c r="A179" s="34"/>
      <c r="B179" s="35"/>
      <c r="C179" s="220" t="s">
        <v>223</v>
      </c>
      <c r="D179" s="220" t="s">
        <v>141</v>
      </c>
      <c r="E179" s="221" t="s">
        <v>224</v>
      </c>
      <c r="F179" s="222" t="s">
        <v>225</v>
      </c>
      <c r="G179" s="223" t="s">
        <v>206</v>
      </c>
      <c r="H179" s="224">
        <v>17.100000000000001</v>
      </c>
      <c r="I179" s="225"/>
      <c r="J179" s="224">
        <f>ROUND(I179*H179,3)</f>
        <v>0</v>
      </c>
      <c r="K179" s="226"/>
      <c r="L179" s="37"/>
      <c r="M179" s="227" t="s">
        <v>1</v>
      </c>
      <c r="N179" s="228" t="s">
        <v>43</v>
      </c>
      <c r="O179" s="71"/>
      <c r="P179" s="229">
        <f>O179*H179</f>
        <v>0</v>
      </c>
      <c r="Q179" s="229">
        <v>8.4250000000000005E-2</v>
      </c>
      <c r="R179" s="229">
        <f>Q179*H179</f>
        <v>1.4406750000000001</v>
      </c>
      <c r="S179" s="229">
        <v>0</v>
      </c>
      <c r="T179" s="23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31" t="s">
        <v>145</v>
      </c>
      <c r="AT179" s="231" t="s">
        <v>141</v>
      </c>
      <c r="AU179" s="231" t="s">
        <v>118</v>
      </c>
      <c r="AY179" s="16" t="s">
        <v>139</v>
      </c>
      <c r="BE179" s="109">
        <f>IF(N179="základná",J179,0)</f>
        <v>0</v>
      </c>
      <c r="BF179" s="109">
        <f>IF(N179="znížená",J179,0)</f>
        <v>0</v>
      </c>
      <c r="BG179" s="109">
        <f>IF(N179="zákl. prenesená",J179,0)</f>
        <v>0</v>
      </c>
      <c r="BH179" s="109">
        <f>IF(N179="zníž. prenesená",J179,0)</f>
        <v>0</v>
      </c>
      <c r="BI179" s="109">
        <f>IF(N179="nulová",J179,0)</f>
        <v>0</v>
      </c>
      <c r="BJ179" s="16" t="s">
        <v>118</v>
      </c>
      <c r="BK179" s="232">
        <f>ROUND(I179*H179,3)</f>
        <v>0</v>
      </c>
      <c r="BL179" s="16" t="s">
        <v>145</v>
      </c>
      <c r="BM179" s="231" t="s">
        <v>226</v>
      </c>
    </row>
    <row r="180" spans="1:65" s="13" customFormat="1" ht="11.25">
      <c r="B180" s="233"/>
      <c r="C180" s="234"/>
      <c r="D180" s="235" t="s">
        <v>147</v>
      </c>
      <c r="E180" s="236" t="s">
        <v>1</v>
      </c>
      <c r="F180" s="237" t="s">
        <v>227</v>
      </c>
      <c r="G180" s="234"/>
      <c r="H180" s="238">
        <v>17.100000000000001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147</v>
      </c>
      <c r="AU180" s="244" t="s">
        <v>118</v>
      </c>
      <c r="AV180" s="13" t="s">
        <v>118</v>
      </c>
      <c r="AW180" s="13" t="s">
        <v>30</v>
      </c>
      <c r="AX180" s="13" t="s">
        <v>82</v>
      </c>
      <c r="AY180" s="244" t="s">
        <v>139</v>
      </c>
    </row>
    <row r="181" spans="1:65" s="2" customFormat="1" ht="33" customHeight="1">
      <c r="A181" s="34"/>
      <c r="B181" s="35"/>
      <c r="C181" s="220" t="s">
        <v>228</v>
      </c>
      <c r="D181" s="220" t="s">
        <v>141</v>
      </c>
      <c r="E181" s="221" t="s">
        <v>229</v>
      </c>
      <c r="F181" s="222" t="s">
        <v>230</v>
      </c>
      <c r="G181" s="223" t="s">
        <v>231</v>
      </c>
      <c r="H181" s="224">
        <v>23</v>
      </c>
      <c r="I181" s="225"/>
      <c r="J181" s="224">
        <f>ROUND(I181*H181,3)</f>
        <v>0</v>
      </c>
      <c r="K181" s="226"/>
      <c r="L181" s="37"/>
      <c r="M181" s="227" t="s">
        <v>1</v>
      </c>
      <c r="N181" s="228" t="s">
        <v>43</v>
      </c>
      <c r="O181" s="71"/>
      <c r="P181" s="229">
        <f>O181*H181</f>
        <v>0</v>
      </c>
      <c r="Q181" s="229">
        <v>9.8530000000000006E-2</v>
      </c>
      <c r="R181" s="229">
        <f>Q181*H181</f>
        <v>2.2661899999999999</v>
      </c>
      <c r="S181" s="229">
        <v>0</v>
      </c>
      <c r="T181" s="23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31" t="s">
        <v>145</v>
      </c>
      <c r="AT181" s="231" t="s">
        <v>141</v>
      </c>
      <c r="AU181" s="231" t="s">
        <v>118</v>
      </c>
      <c r="AY181" s="16" t="s">
        <v>139</v>
      </c>
      <c r="BE181" s="109">
        <f>IF(N181="základná",J181,0)</f>
        <v>0</v>
      </c>
      <c r="BF181" s="109">
        <f>IF(N181="znížená",J181,0)</f>
        <v>0</v>
      </c>
      <c r="BG181" s="109">
        <f>IF(N181="zákl. prenesená",J181,0)</f>
        <v>0</v>
      </c>
      <c r="BH181" s="109">
        <f>IF(N181="zníž. prenesená",J181,0)</f>
        <v>0</v>
      </c>
      <c r="BI181" s="109">
        <f>IF(N181="nulová",J181,0)</f>
        <v>0</v>
      </c>
      <c r="BJ181" s="16" t="s">
        <v>118</v>
      </c>
      <c r="BK181" s="232">
        <f>ROUND(I181*H181,3)</f>
        <v>0</v>
      </c>
      <c r="BL181" s="16" t="s">
        <v>145</v>
      </c>
      <c r="BM181" s="231" t="s">
        <v>232</v>
      </c>
    </row>
    <row r="182" spans="1:65" s="2" customFormat="1" ht="16.5" customHeight="1">
      <c r="A182" s="34"/>
      <c r="B182" s="35"/>
      <c r="C182" s="256" t="s">
        <v>233</v>
      </c>
      <c r="D182" s="256" t="s">
        <v>234</v>
      </c>
      <c r="E182" s="257" t="s">
        <v>235</v>
      </c>
      <c r="F182" s="258" t="s">
        <v>236</v>
      </c>
      <c r="G182" s="259" t="s">
        <v>237</v>
      </c>
      <c r="H182" s="260">
        <v>28</v>
      </c>
      <c r="I182" s="261"/>
      <c r="J182" s="260">
        <f>ROUND(I182*H182,3)</f>
        <v>0</v>
      </c>
      <c r="K182" s="262"/>
      <c r="L182" s="263"/>
      <c r="M182" s="264" t="s">
        <v>1</v>
      </c>
      <c r="N182" s="265" t="s">
        <v>43</v>
      </c>
      <c r="O182" s="71"/>
      <c r="P182" s="229">
        <f>O182*H182</f>
        <v>0</v>
      </c>
      <c r="Q182" s="229">
        <v>1.125E-2</v>
      </c>
      <c r="R182" s="229">
        <f>Q182*H182</f>
        <v>0.315</v>
      </c>
      <c r="S182" s="229">
        <v>0</v>
      </c>
      <c r="T182" s="23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31" t="s">
        <v>177</v>
      </c>
      <c r="AT182" s="231" t="s">
        <v>234</v>
      </c>
      <c r="AU182" s="231" t="s">
        <v>118</v>
      </c>
      <c r="AY182" s="16" t="s">
        <v>139</v>
      </c>
      <c r="BE182" s="109">
        <f>IF(N182="základná",J182,0)</f>
        <v>0</v>
      </c>
      <c r="BF182" s="109">
        <f>IF(N182="znížená",J182,0)</f>
        <v>0</v>
      </c>
      <c r="BG182" s="109">
        <f>IF(N182="zákl. prenesená",J182,0)</f>
        <v>0</v>
      </c>
      <c r="BH182" s="109">
        <f>IF(N182="zníž. prenesená",J182,0)</f>
        <v>0</v>
      </c>
      <c r="BI182" s="109">
        <f>IF(N182="nulová",J182,0)</f>
        <v>0</v>
      </c>
      <c r="BJ182" s="16" t="s">
        <v>118</v>
      </c>
      <c r="BK182" s="232">
        <f>ROUND(I182*H182,3)</f>
        <v>0</v>
      </c>
      <c r="BL182" s="16" t="s">
        <v>145</v>
      </c>
      <c r="BM182" s="231" t="s">
        <v>238</v>
      </c>
    </row>
    <row r="183" spans="1:65" s="2" customFormat="1" ht="16.5" customHeight="1">
      <c r="A183" s="34"/>
      <c r="B183" s="35"/>
      <c r="C183" s="220" t="s">
        <v>239</v>
      </c>
      <c r="D183" s="220" t="s">
        <v>141</v>
      </c>
      <c r="E183" s="221" t="s">
        <v>240</v>
      </c>
      <c r="F183" s="222" t="s">
        <v>241</v>
      </c>
      <c r="G183" s="223" t="s">
        <v>144</v>
      </c>
      <c r="H183" s="224">
        <v>1.38</v>
      </c>
      <c r="I183" s="225"/>
      <c r="J183" s="224">
        <f>ROUND(I183*H183,3)</f>
        <v>0</v>
      </c>
      <c r="K183" s="226"/>
      <c r="L183" s="37"/>
      <c r="M183" s="227" t="s">
        <v>1</v>
      </c>
      <c r="N183" s="228" t="s">
        <v>43</v>
      </c>
      <c r="O183" s="71"/>
      <c r="P183" s="229">
        <f>O183*H183</f>
        <v>0</v>
      </c>
      <c r="Q183" s="229">
        <v>2.2151299999999998</v>
      </c>
      <c r="R183" s="229">
        <f>Q183*H183</f>
        <v>3.0568793999999997</v>
      </c>
      <c r="S183" s="229">
        <v>0</v>
      </c>
      <c r="T183" s="23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31" t="s">
        <v>145</v>
      </c>
      <c r="AT183" s="231" t="s">
        <v>141</v>
      </c>
      <c r="AU183" s="231" t="s">
        <v>118</v>
      </c>
      <c r="AY183" s="16" t="s">
        <v>139</v>
      </c>
      <c r="BE183" s="109">
        <f>IF(N183="základná",J183,0)</f>
        <v>0</v>
      </c>
      <c r="BF183" s="109">
        <f>IF(N183="znížená",J183,0)</f>
        <v>0</v>
      </c>
      <c r="BG183" s="109">
        <f>IF(N183="zákl. prenesená",J183,0)</f>
        <v>0</v>
      </c>
      <c r="BH183" s="109">
        <f>IF(N183="zníž. prenesená",J183,0)</f>
        <v>0</v>
      </c>
      <c r="BI183" s="109">
        <f>IF(N183="nulová",J183,0)</f>
        <v>0</v>
      </c>
      <c r="BJ183" s="16" t="s">
        <v>118</v>
      </c>
      <c r="BK183" s="232">
        <f>ROUND(I183*H183,3)</f>
        <v>0</v>
      </c>
      <c r="BL183" s="16" t="s">
        <v>145</v>
      </c>
      <c r="BM183" s="231" t="s">
        <v>242</v>
      </c>
    </row>
    <row r="184" spans="1:65" s="13" customFormat="1" ht="11.25">
      <c r="B184" s="233"/>
      <c r="C184" s="234"/>
      <c r="D184" s="235" t="s">
        <v>147</v>
      </c>
      <c r="E184" s="236" t="s">
        <v>1</v>
      </c>
      <c r="F184" s="237" t="s">
        <v>243</v>
      </c>
      <c r="G184" s="234"/>
      <c r="H184" s="238">
        <v>1.38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147</v>
      </c>
      <c r="AU184" s="244" t="s">
        <v>118</v>
      </c>
      <c r="AV184" s="13" t="s">
        <v>118</v>
      </c>
      <c r="AW184" s="13" t="s">
        <v>30</v>
      </c>
      <c r="AX184" s="13" t="s">
        <v>82</v>
      </c>
      <c r="AY184" s="244" t="s">
        <v>139</v>
      </c>
    </row>
    <row r="185" spans="1:65" s="12" customFormat="1" ht="22.9" customHeight="1">
      <c r="B185" s="204"/>
      <c r="C185" s="205"/>
      <c r="D185" s="206" t="s">
        <v>76</v>
      </c>
      <c r="E185" s="218" t="s">
        <v>169</v>
      </c>
      <c r="F185" s="218" t="s">
        <v>244</v>
      </c>
      <c r="G185" s="205"/>
      <c r="H185" s="205"/>
      <c r="I185" s="208"/>
      <c r="J185" s="219">
        <f>BK185</f>
        <v>0</v>
      </c>
      <c r="K185" s="205"/>
      <c r="L185" s="210"/>
      <c r="M185" s="211"/>
      <c r="N185" s="212"/>
      <c r="O185" s="212"/>
      <c r="P185" s="213">
        <f>SUM(P186:P196)</f>
        <v>0</v>
      </c>
      <c r="Q185" s="212"/>
      <c r="R185" s="213">
        <f>SUM(R186:R196)</f>
        <v>3.8416500000000005</v>
      </c>
      <c r="S185" s="212"/>
      <c r="T185" s="214">
        <f>SUM(T186:T196)</f>
        <v>0</v>
      </c>
      <c r="AR185" s="215" t="s">
        <v>82</v>
      </c>
      <c r="AT185" s="216" t="s">
        <v>76</v>
      </c>
      <c r="AU185" s="216" t="s">
        <v>82</v>
      </c>
      <c r="AY185" s="215" t="s">
        <v>139</v>
      </c>
      <c r="BK185" s="217">
        <f>SUM(BK186:BK196)</f>
        <v>0</v>
      </c>
    </row>
    <row r="186" spans="1:65" s="2" customFormat="1" ht="21.75" customHeight="1">
      <c r="A186" s="34"/>
      <c r="B186" s="35"/>
      <c r="C186" s="220" t="s">
        <v>7</v>
      </c>
      <c r="D186" s="220" t="s">
        <v>141</v>
      </c>
      <c r="E186" s="221" t="s">
        <v>245</v>
      </c>
      <c r="F186" s="222" t="s">
        <v>246</v>
      </c>
      <c r="G186" s="223" t="s">
        <v>144</v>
      </c>
      <c r="H186" s="224">
        <v>1.032</v>
      </c>
      <c r="I186" s="225"/>
      <c r="J186" s="224">
        <f>ROUND(I186*H186,3)</f>
        <v>0</v>
      </c>
      <c r="K186" s="226"/>
      <c r="L186" s="37"/>
      <c r="M186" s="227" t="s">
        <v>1</v>
      </c>
      <c r="N186" s="228" t="s">
        <v>43</v>
      </c>
      <c r="O186" s="71"/>
      <c r="P186" s="229">
        <f>O186*H186</f>
        <v>0</v>
      </c>
      <c r="Q186" s="229">
        <v>2.0952500000000001</v>
      </c>
      <c r="R186" s="229">
        <f>Q186*H186</f>
        <v>2.1622980000000003</v>
      </c>
      <c r="S186" s="229">
        <v>0</v>
      </c>
      <c r="T186" s="23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31" t="s">
        <v>145</v>
      </c>
      <c r="AT186" s="231" t="s">
        <v>141</v>
      </c>
      <c r="AU186" s="231" t="s">
        <v>118</v>
      </c>
      <c r="AY186" s="16" t="s">
        <v>139</v>
      </c>
      <c r="BE186" s="109">
        <f>IF(N186="základná",J186,0)</f>
        <v>0</v>
      </c>
      <c r="BF186" s="109">
        <f>IF(N186="znížená",J186,0)</f>
        <v>0</v>
      </c>
      <c r="BG186" s="109">
        <f>IF(N186="zákl. prenesená",J186,0)</f>
        <v>0</v>
      </c>
      <c r="BH186" s="109">
        <f>IF(N186="zníž. prenesená",J186,0)</f>
        <v>0</v>
      </c>
      <c r="BI186" s="109">
        <f>IF(N186="nulová",J186,0)</f>
        <v>0</v>
      </c>
      <c r="BJ186" s="16" t="s">
        <v>118</v>
      </c>
      <c r="BK186" s="232">
        <f>ROUND(I186*H186,3)</f>
        <v>0</v>
      </c>
      <c r="BL186" s="16" t="s">
        <v>145</v>
      </c>
      <c r="BM186" s="231" t="s">
        <v>247</v>
      </c>
    </row>
    <row r="187" spans="1:65" s="13" customFormat="1" ht="11.25">
      <c r="B187" s="233"/>
      <c r="C187" s="234"/>
      <c r="D187" s="235" t="s">
        <v>147</v>
      </c>
      <c r="E187" s="236" t="s">
        <v>1</v>
      </c>
      <c r="F187" s="237" t="s">
        <v>248</v>
      </c>
      <c r="G187" s="234"/>
      <c r="H187" s="238">
        <v>0.4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147</v>
      </c>
      <c r="AU187" s="244" t="s">
        <v>118</v>
      </c>
      <c r="AV187" s="13" t="s">
        <v>118</v>
      </c>
      <c r="AW187" s="13" t="s">
        <v>30</v>
      </c>
      <c r="AX187" s="13" t="s">
        <v>77</v>
      </c>
      <c r="AY187" s="244" t="s">
        <v>139</v>
      </c>
    </row>
    <row r="188" spans="1:65" s="13" customFormat="1" ht="11.25">
      <c r="B188" s="233"/>
      <c r="C188" s="234"/>
      <c r="D188" s="235" t="s">
        <v>147</v>
      </c>
      <c r="E188" s="236" t="s">
        <v>1</v>
      </c>
      <c r="F188" s="237" t="s">
        <v>249</v>
      </c>
      <c r="G188" s="234"/>
      <c r="H188" s="238">
        <v>0.432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147</v>
      </c>
      <c r="AU188" s="244" t="s">
        <v>118</v>
      </c>
      <c r="AV188" s="13" t="s">
        <v>118</v>
      </c>
      <c r="AW188" s="13" t="s">
        <v>30</v>
      </c>
      <c r="AX188" s="13" t="s">
        <v>77</v>
      </c>
      <c r="AY188" s="244" t="s">
        <v>139</v>
      </c>
    </row>
    <row r="189" spans="1:65" s="13" customFormat="1" ht="11.25">
      <c r="B189" s="233"/>
      <c r="C189" s="234"/>
      <c r="D189" s="235" t="s">
        <v>147</v>
      </c>
      <c r="E189" s="236" t="s">
        <v>1</v>
      </c>
      <c r="F189" s="237" t="s">
        <v>250</v>
      </c>
      <c r="G189" s="234"/>
      <c r="H189" s="238">
        <v>0.2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147</v>
      </c>
      <c r="AU189" s="244" t="s">
        <v>118</v>
      </c>
      <c r="AV189" s="13" t="s">
        <v>118</v>
      </c>
      <c r="AW189" s="13" t="s">
        <v>30</v>
      </c>
      <c r="AX189" s="13" t="s">
        <v>77</v>
      </c>
      <c r="AY189" s="244" t="s">
        <v>139</v>
      </c>
    </row>
    <row r="190" spans="1:65" s="14" customFormat="1" ht="11.25">
      <c r="B190" s="245"/>
      <c r="C190" s="246"/>
      <c r="D190" s="235" t="s">
        <v>147</v>
      </c>
      <c r="E190" s="247" t="s">
        <v>1</v>
      </c>
      <c r="F190" s="248" t="s">
        <v>154</v>
      </c>
      <c r="G190" s="246"/>
      <c r="H190" s="249">
        <v>1.032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147</v>
      </c>
      <c r="AU190" s="255" t="s">
        <v>118</v>
      </c>
      <c r="AV190" s="14" t="s">
        <v>145</v>
      </c>
      <c r="AW190" s="14" t="s">
        <v>30</v>
      </c>
      <c r="AX190" s="14" t="s">
        <v>82</v>
      </c>
      <c r="AY190" s="255" t="s">
        <v>139</v>
      </c>
    </row>
    <row r="191" spans="1:65" s="2" customFormat="1" ht="16.5" customHeight="1">
      <c r="A191" s="34"/>
      <c r="B191" s="35"/>
      <c r="C191" s="220" t="s">
        <v>251</v>
      </c>
      <c r="D191" s="220" t="s">
        <v>141</v>
      </c>
      <c r="E191" s="221" t="s">
        <v>252</v>
      </c>
      <c r="F191" s="222" t="s">
        <v>253</v>
      </c>
      <c r="G191" s="223" t="s">
        <v>144</v>
      </c>
      <c r="H191" s="224">
        <v>0.51600000000000001</v>
      </c>
      <c r="I191" s="225"/>
      <c r="J191" s="224">
        <f>ROUND(I191*H191,3)</f>
        <v>0</v>
      </c>
      <c r="K191" s="226"/>
      <c r="L191" s="37"/>
      <c r="M191" s="227" t="s">
        <v>1</v>
      </c>
      <c r="N191" s="228" t="s">
        <v>43</v>
      </c>
      <c r="O191" s="71"/>
      <c r="P191" s="229">
        <f>O191*H191</f>
        <v>0</v>
      </c>
      <c r="Q191" s="229">
        <v>1.837</v>
      </c>
      <c r="R191" s="229">
        <f>Q191*H191</f>
        <v>0.94789199999999996</v>
      </c>
      <c r="S191" s="229">
        <v>0</v>
      </c>
      <c r="T191" s="23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31" t="s">
        <v>223</v>
      </c>
      <c r="AT191" s="231" t="s">
        <v>141</v>
      </c>
      <c r="AU191" s="231" t="s">
        <v>118</v>
      </c>
      <c r="AY191" s="16" t="s">
        <v>139</v>
      </c>
      <c r="BE191" s="109">
        <f>IF(N191="základná",J191,0)</f>
        <v>0</v>
      </c>
      <c r="BF191" s="109">
        <f>IF(N191="znížená",J191,0)</f>
        <v>0</v>
      </c>
      <c r="BG191" s="109">
        <f>IF(N191="zákl. prenesená",J191,0)</f>
        <v>0</v>
      </c>
      <c r="BH191" s="109">
        <f>IF(N191="zníž. prenesená",J191,0)</f>
        <v>0</v>
      </c>
      <c r="BI191" s="109">
        <f>IF(N191="nulová",J191,0)</f>
        <v>0</v>
      </c>
      <c r="BJ191" s="16" t="s">
        <v>118</v>
      </c>
      <c r="BK191" s="232">
        <f>ROUND(I191*H191,3)</f>
        <v>0</v>
      </c>
      <c r="BL191" s="16" t="s">
        <v>223</v>
      </c>
      <c r="BM191" s="231" t="s">
        <v>254</v>
      </c>
    </row>
    <row r="192" spans="1:65" s="13" customFormat="1" ht="11.25">
      <c r="B192" s="233"/>
      <c r="C192" s="234"/>
      <c r="D192" s="235" t="s">
        <v>147</v>
      </c>
      <c r="E192" s="236" t="s">
        <v>1</v>
      </c>
      <c r="F192" s="237" t="s">
        <v>255</v>
      </c>
      <c r="G192" s="234"/>
      <c r="H192" s="238">
        <v>0.2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147</v>
      </c>
      <c r="AU192" s="244" t="s">
        <v>118</v>
      </c>
      <c r="AV192" s="13" t="s">
        <v>118</v>
      </c>
      <c r="AW192" s="13" t="s">
        <v>30</v>
      </c>
      <c r="AX192" s="13" t="s">
        <v>77</v>
      </c>
      <c r="AY192" s="244" t="s">
        <v>139</v>
      </c>
    </row>
    <row r="193" spans="1:65" s="13" customFormat="1" ht="11.25">
      <c r="B193" s="233"/>
      <c r="C193" s="234"/>
      <c r="D193" s="235" t="s">
        <v>147</v>
      </c>
      <c r="E193" s="236" t="s">
        <v>1</v>
      </c>
      <c r="F193" s="237" t="s">
        <v>256</v>
      </c>
      <c r="G193" s="234"/>
      <c r="H193" s="238">
        <v>0.216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147</v>
      </c>
      <c r="AU193" s="244" t="s">
        <v>118</v>
      </c>
      <c r="AV193" s="13" t="s">
        <v>118</v>
      </c>
      <c r="AW193" s="13" t="s">
        <v>30</v>
      </c>
      <c r="AX193" s="13" t="s">
        <v>77</v>
      </c>
      <c r="AY193" s="244" t="s">
        <v>139</v>
      </c>
    </row>
    <row r="194" spans="1:65" s="13" customFormat="1" ht="11.25">
      <c r="B194" s="233"/>
      <c r="C194" s="234"/>
      <c r="D194" s="235" t="s">
        <v>147</v>
      </c>
      <c r="E194" s="236" t="s">
        <v>1</v>
      </c>
      <c r="F194" s="237" t="s">
        <v>257</v>
      </c>
      <c r="G194" s="234"/>
      <c r="H194" s="238">
        <v>0.1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147</v>
      </c>
      <c r="AU194" s="244" t="s">
        <v>118</v>
      </c>
      <c r="AV194" s="13" t="s">
        <v>118</v>
      </c>
      <c r="AW194" s="13" t="s">
        <v>30</v>
      </c>
      <c r="AX194" s="13" t="s">
        <v>77</v>
      </c>
      <c r="AY194" s="244" t="s">
        <v>139</v>
      </c>
    </row>
    <row r="195" spans="1:65" s="14" customFormat="1" ht="11.25">
      <c r="B195" s="245"/>
      <c r="C195" s="246"/>
      <c r="D195" s="235" t="s">
        <v>147</v>
      </c>
      <c r="E195" s="247" t="s">
        <v>1</v>
      </c>
      <c r="F195" s="248" t="s">
        <v>154</v>
      </c>
      <c r="G195" s="246"/>
      <c r="H195" s="249">
        <v>0.51600000000000001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147</v>
      </c>
      <c r="AU195" s="255" t="s">
        <v>118</v>
      </c>
      <c r="AV195" s="14" t="s">
        <v>145</v>
      </c>
      <c r="AW195" s="14" t="s">
        <v>30</v>
      </c>
      <c r="AX195" s="14" t="s">
        <v>82</v>
      </c>
      <c r="AY195" s="255" t="s">
        <v>139</v>
      </c>
    </row>
    <row r="196" spans="1:65" s="2" customFormat="1" ht="21.75" customHeight="1">
      <c r="A196" s="34"/>
      <c r="B196" s="35"/>
      <c r="C196" s="220" t="s">
        <v>258</v>
      </c>
      <c r="D196" s="220" t="s">
        <v>141</v>
      </c>
      <c r="E196" s="221" t="s">
        <v>259</v>
      </c>
      <c r="F196" s="222" t="s">
        <v>260</v>
      </c>
      <c r="G196" s="223" t="s">
        <v>144</v>
      </c>
      <c r="H196" s="224">
        <v>0.36499999999999999</v>
      </c>
      <c r="I196" s="225"/>
      <c r="J196" s="224">
        <f>ROUND(I196*H196,3)</f>
        <v>0</v>
      </c>
      <c r="K196" s="226"/>
      <c r="L196" s="37"/>
      <c r="M196" s="227" t="s">
        <v>1</v>
      </c>
      <c r="N196" s="228" t="s">
        <v>43</v>
      </c>
      <c r="O196" s="71"/>
      <c r="P196" s="229">
        <f>O196*H196</f>
        <v>0</v>
      </c>
      <c r="Q196" s="229">
        <v>2.004</v>
      </c>
      <c r="R196" s="229">
        <f>Q196*H196</f>
        <v>0.73146</v>
      </c>
      <c r="S196" s="229">
        <v>0</v>
      </c>
      <c r="T196" s="23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31" t="s">
        <v>145</v>
      </c>
      <c r="AT196" s="231" t="s">
        <v>141</v>
      </c>
      <c r="AU196" s="231" t="s">
        <v>118</v>
      </c>
      <c r="AY196" s="16" t="s">
        <v>139</v>
      </c>
      <c r="BE196" s="109">
        <f>IF(N196="základná",J196,0)</f>
        <v>0</v>
      </c>
      <c r="BF196" s="109">
        <f>IF(N196="znížená",J196,0)</f>
        <v>0</v>
      </c>
      <c r="BG196" s="109">
        <f>IF(N196="zákl. prenesená",J196,0)</f>
        <v>0</v>
      </c>
      <c r="BH196" s="109">
        <f>IF(N196="zníž. prenesená",J196,0)</f>
        <v>0</v>
      </c>
      <c r="BI196" s="109">
        <f>IF(N196="nulová",J196,0)</f>
        <v>0</v>
      </c>
      <c r="BJ196" s="16" t="s">
        <v>118</v>
      </c>
      <c r="BK196" s="232">
        <f>ROUND(I196*H196,3)</f>
        <v>0</v>
      </c>
      <c r="BL196" s="16" t="s">
        <v>145</v>
      </c>
      <c r="BM196" s="231" t="s">
        <v>261</v>
      </c>
    </row>
    <row r="197" spans="1:65" s="12" customFormat="1" ht="22.9" customHeight="1">
      <c r="B197" s="204"/>
      <c r="C197" s="205"/>
      <c r="D197" s="206" t="s">
        <v>76</v>
      </c>
      <c r="E197" s="218" t="s">
        <v>177</v>
      </c>
      <c r="F197" s="218" t="s">
        <v>262</v>
      </c>
      <c r="G197" s="205"/>
      <c r="H197" s="205"/>
      <c r="I197" s="208"/>
      <c r="J197" s="219">
        <f>BK197</f>
        <v>0</v>
      </c>
      <c r="K197" s="205"/>
      <c r="L197" s="210"/>
      <c r="M197" s="211"/>
      <c r="N197" s="212"/>
      <c r="O197" s="212"/>
      <c r="P197" s="213">
        <f>SUM(P198:P226)</f>
        <v>0</v>
      </c>
      <c r="Q197" s="212"/>
      <c r="R197" s="213">
        <f>SUM(R198:R226)</f>
        <v>9.3198650000000018</v>
      </c>
      <c r="S197" s="212"/>
      <c r="T197" s="214">
        <f>SUM(T198:T226)</f>
        <v>0</v>
      </c>
      <c r="AR197" s="215" t="s">
        <v>82</v>
      </c>
      <c r="AT197" s="216" t="s">
        <v>76</v>
      </c>
      <c r="AU197" s="216" t="s">
        <v>82</v>
      </c>
      <c r="AY197" s="215" t="s">
        <v>139</v>
      </c>
      <c r="BK197" s="217">
        <f>SUM(BK198:BK226)</f>
        <v>0</v>
      </c>
    </row>
    <row r="198" spans="1:65" s="2" customFormat="1" ht="21.75" customHeight="1">
      <c r="A198" s="34"/>
      <c r="B198" s="35"/>
      <c r="C198" s="220" t="s">
        <v>263</v>
      </c>
      <c r="D198" s="220" t="s">
        <v>141</v>
      </c>
      <c r="E198" s="221" t="s">
        <v>264</v>
      </c>
      <c r="F198" s="222" t="s">
        <v>265</v>
      </c>
      <c r="G198" s="223" t="s">
        <v>231</v>
      </c>
      <c r="H198" s="224">
        <v>7</v>
      </c>
      <c r="I198" s="225"/>
      <c r="J198" s="224">
        <f t="shared" ref="J198:J226" si="5">ROUND(I198*H198,3)</f>
        <v>0</v>
      </c>
      <c r="K198" s="226"/>
      <c r="L198" s="37"/>
      <c r="M198" s="227" t="s">
        <v>1</v>
      </c>
      <c r="N198" s="228" t="s">
        <v>43</v>
      </c>
      <c r="O198" s="71"/>
      <c r="P198" s="229">
        <f t="shared" ref="P198:P226" si="6">O198*H198</f>
        <v>0</v>
      </c>
      <c r="Q198" s="229">
        <v>1.0000000000000001E-5</v>
      </c>
      <c r="R198" s="229">
        <f t="shared" ref="R198:R226" si="7">Q198*H198</f>
        <v>7.0000000000000007E-5</v>
      </c>
      <c r="S198" s="229">
        <v>0</v>
      </c>
      <c r="T198" s="230">
        <f t="shared" ref="T198:T226" si="8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31" t="s">
        <v>145</v>
      </c>
      <c r="AT198" s="231" t="s">
        <v>141</v>
      </c>
      <c r="AU198" s="231" t="s">
        <v>118</v>
      </c>
      <c r="AY198" s="16" t="s">
        <v>139</v>
      </c>
      <c r="BE198" s="109">
        <f t="shared" ref="BE198:BE226" si="9">IF(N198="základná",J198,0)</f>
        <v>0</v>
      </c>
      <c r="BF198" s="109">
        <f t="shared" ref="BF198:BF226" si="10">IF(N198="znížená",J198,0)</f>
        <v>0</v>
      </c>
      <c r="BG198" s="109">
        <f t="shared" ref="BG198:BG226" si="11">IF(N198="zákl. prenesená",J198,0)</f>
        <v>0</v>
      </c>
      <c r="BH198" s="109">
        <f t="shared" ref="BH198:BH226" si="12">IF(N198="zníž. prenesená",J198,0)</f>
        <v>0</v>
      </c>
      <c r="BI198" s="109">
        <f t="shared" ref="BI198:BI226" si="13">IF(N198="nulová",J198,0)</f>
        <v>0</v>
      </c>
      <c r="BJ198" s="16" t="s">
        <v>118</v>
      </c>
      <c r="BK198" s="232">
        <f t="shared" ref="BK198:BK226" si="14">ROUND(I198*H198,3)</f>
        <v>0</v>
      </c>
      <c r="BL198" s="16" t="s">
        <v>145</v>
      </c>
      <c r="BM198" s="231" t="s">
        <v>266</v>
      </c>
    </row>
    <row r="199" spans="1:65" s="2" customFormat="1" ht="21.75" customHeight="1">
      <c r="A199" s="34"/>
      <c r="B199" s="35"/>
      <c r="C199" s="256" t="s">
        <v>267</v>
      </c>
      <c r="D199" s="256" t="s">
        <v>234</v>
      </c>
      <c r="E199" s="257" t="s">
        <v>268</v>
      </c>
      <c r="F199" s="258" t="s">
        <v>269</v>
      </c>
      <c r="G199" s="259" t="s">
        <v>237</v>
      </c>
      <c r="H199" s="260">
        <v>1</v>
      </c>
      <c r="I199" s="261"/>
      <c r="J199" s="260">
        <f t="shared" si="5"/>
        <v>0</v>
      </c>
      <c r="K199" s="262"/>
      <c r="L199" s="263"/>
      <c r="M199" s="264" t="s">
        <v>1</v>
      </c>
      <c r="N199" s="265" t="s">
        <v>43</v>
      </c>
      <c r="O199" s="71"/>
      <c r="P199" s="229">
        <f t="shared" si="6"/>
        <v>0</v>
      </c>
      <c r="Q199" s="229">
        <v>7.0000000000000001E-3</v>
      </c>
      <c r="R199" s="229">
        <f t="shared" si="7"/>
        <v>7.0000000000000001E-3</v>
      </c>
      <c r="S199" s="229">
        <v>0</v>
      </c>
      <c r="T199" s="230">
        <f t="shared" si="8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31" t="s">
        <v>177</v>
      </c>
      <c r="AT199" s="231" t="s">
        <v>234</v>
      </c>
      <c r="AU199" s="231" t="s">
        <v>118</v>
      </c>
      <c r="AY199" s="16" t="s">
        <v>139</v>
      </c>
      <c r="BE199" s="109">
        <f t="shared" si="9"/>
        <v>0</v>
      </c>
      <c r="BF199" s="109">
        <f t="shared" si="10"/>
        <v>0</v>
      </c>
      <c r="BG199" s="109">
        <f t="shared" si="11"/>
        <v>0</v>
      </c>
      <c r="BH199" s="109">
        <f t="shared" si="12"/>
        <v>0</v>
      </c>
      <c r="BI199" s="109">
        <f t="shared" si="13"/>
        <v>0</v>
      </c>
      <c r="BJ199" s="16" t="s">
        <v>118</v>
      </c>
      <c r="BK199" s="232">
        <f t="shared" si="14"/>
        <v>0</v>
      </c>
      <c r="BL199" s="16" t="s">
        <v>145</v>
      </c>
      <c r="BM199" s="231" t="s">
        <v>270</v>
      </c>
    </row>
    <row r="200" spans="1:65" s="2" customFormat="1" ht="21.75" customHeight="1">
      <c r="A200" s="34"/>
      <c r="B200" s="35"/>
      <c r="C200" s="256" t="s">
        <v>271</v>
      </c>
      <c r="D200" s="256" t="s">
        <v>234</v>
      </c>
      <c r="E200" s="257" t="s">
        <v>272</v>
      </c>
      <c r="F200" s="258" t="s">
        <v>273</v>
      </c>
      <c r="G200" s="259" t="s">
        <v>237</v>
      </c>
      <c r="H200" s="260">
        <v>1</v>
      </c>
      <c r="I200" s="261"/>
      <c r="J200" s="260">
        <f t="shared" si="5"/>
        <v>0</v>
      </c>
      <c r="K200" s="262"/>
      <c r="L200" s="263"/>
      <c r="M200" s="264" t="s">
        <v>1</v>
      </c>
      <c r="N200" s="265" t="s">
        <v>43</v>
      </c>
      <c r="O200" s="71"/>
      <c r="P200" s="229">
        <f t="shared" si="6"/>
        <v>0</v>
      </c>
      <c r="Q200" s="229">
        <v>2.8E-3</v>
      </c>
      <c r="R200" s="229">
        <f t="shared" si="7"/>
        <v>2.8E-3</v>
      </c>
      <c r="S200" s="229">
        <v>0</v>
      </c>
      <c r="T200" s="230">
        <f t="shared" si="8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31" t="s">
        <v>177</v>
      </c>
      <c r="AT200" s="231" t="s">
        <v>234</v>
      </c>
      <c r="AU200" s="231" t="s">
        <v>118</v>
      </c>
      <c r="AY200" s="16" t="s">
        <v>139</v>
      </c>
      <c r="BE200" s="109">
        <f t="shared" si="9"/>
        <v>0</v>
      </c>
      <c r="BF200" s="109">
        <f t="shared" si="10"/>
        <v>0</v>
      </c>
      <c r="BG200" s="109">
        <f t="shared" si="11"/>
        <v>0</v>
      </c>
      <c r="BH200" s="109">
        <f t="shared" si="12"/>
        <v>0</v>
      </c>
      <c r="BI200" s="109">
        <f t="shared" si="13"/>
        <v>0</v>
      </c>
      <c r="BJ200" s="16" t="s">
        <v>118</v>
      </c>
      <c r="BK200" s="232">
        <f t="shared" si="14"/>
        <v>0</v>
      </c>
      <c r="BL200" s="16" t="s">
        <v>145</v>
      </c>
      <c r="BM200" s="231" t="s">
        <v>274</v>
      </c>
    </row>
    <row r="201" spans="1:65" s="2" customFormat="1" ht="21.75" customHeight="1">
      <c r="A201" s="34"/>
      <c r="B201" s="35"/>
      <c r="C201" s="220" t="s">
        <v>275</v>
      </c>
      <c r="D201" s="220" t="s">
        <v>141</v>
      </c>
      <c r="E201" s="221" t="s">
        <v>276</v>
      </c>
      <c r="F201" s="222" t="s">
        <v>277</v>
      </c>
      <c r="G201" s="223" t="s">
        <v>231</v>
      </c>
      <c r="H201" s="224">
        <v>82.5</v>
      </c>
      <c r="I201" s="225"/>
      <c r="J201" s="224">
        <f t="shared" si="5"/>
        <v>0</v>
      </c>
      <c r="K201" s="226"/>
      <c r="L201" s="37"/>
      <c r="M201" s="227" t="s">
        <v>1</v>
      </c>
      <c r="N201" s="228" t="s">
        <v>43</v>
      </c>
      <c r="O201" s="71"/>
      <c r="P201" s="229">
        <f t="shared" si="6"/>
        <v>0</v>
      </c>
      <c r="Q201" s="229">
        <v>1.0000000000000001E-5</v>
      </c>
      <c r="R201" s="229">
        <f t="shared" si="7"/>
        <v>8.250000000000001E-4</v>
      </c>
      <c r="S201" s="229">
        <v>0</v>
      </c>
      <c r="T201" s="230">
        <f t="shared" si="8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31" t="s">
        <v>145</v>
      </c>
      <c r="AT201" s="231" t="s">
        <v>141</v>
      </c>
      <c r="AU201" s="231" t="s">
        <v>118</v>
      </c>
      <c r="AY201" s="16" t="s">
        <v>139</v>
      </c>
      <c r="BE201" s="109">
        <f t="shared" si="9"/>
        <v>0</v>
      </c>
      <c r="BF201" s="109">
        <f t="shared" si="10"/>
        <v>0</v>
      </c>
      <c r="BG201" s="109">
        <f t="shared" si="11"/>
        <v>0</v>
      </c>
      <c r="BH201" s="109">
        <f t="shared" si="12"/>
        <v>0</v>
      </c>
      <c r="BI201" s="109">
        <f t="shared" si="13"/>
        <v>0</v>
      </c>
      <c r="BJ201" s="16" t="s">
        <v>118</v>
      </c>
      <c r="BK201" s="232">
        <f t="shared" si="14"/>
        <v>0</v>
      </c>
      <c r="BL201" s="16" t="s">
        <v>145</v>
      </c>
      <c r="BM201" s="231" t="s">
        <v>278</v>
      </c>
    </row>
    <row r="202" spans="1:65" s="2" customFormat="1" ht="21.75" customHeight="1">
      <c r="A202" s="34"/>
      <c r="B202" s="35"/>
      <c r="C202" s="256" t="s">
        <v>279</v>
      </c>
      <c r="D202" s="256" t="s">
        <v>234</v>
      </c>
      <c r="E202" s="257" t="s">
        <v>280</v>
      </c>
      <c r="F202" s="258" t="s">
        <v>281</v>
      </c>
      <c r="G202" s="259" t="s">
        <v>237</v>
      </c>
      <c r="H202" s="260">
        <v>5</v>
      </c>
      <c r="I202" s="261"/>
      <c r="J202" s="260">
        <f t="shared" si="5"/>
        <v>0</v>
      </c>
      <c r="K202" s="262"/>
      <c r="L202" s="263"/>
      <c r="M202" s="264" t="s">
        <v>1</v>
      </c>
      <c r="N202" s="265" t="s">
        <v>43</v>
      </c>
      <c r="O202" s="71"/>
      <c r="P202" s="229">
        <f t="shared" si="6"/>
        <v>0</v>
      </c>
      <c r="Q202" s="229">
        <v>1.8500000000000001E-3</v>
      </c>
      <c r="R202" s="229">
        <f t="shared" si="7"/>
        <v>9.2500000000000013E-3</v>
      </c>
      <c r="S202" s="229">
        <v>0</v>
      </c>
      <c r="T202" s="230">
        <f t="shared" si="8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31" t="s">
        <v>177</v>
      </c>
      <c r="AT202" s="231" t="s">
        <v>234</v>
      </c>
      <c r="AU202" s="231" t="s">
        <v>118</v>
      </c>
      <c r="AY202" s="16" t="s">
        <v>139</v>
      </c>
      <c r="BE202" s="109">
        <f t="shared" si="9"/>
        <v>0</v>
      </c>
      <c r="BF202" s="109">
        <f t="shared" si="10"/>
        <v>0</v>
      </c>
      <c r="BG202" s="109">
        <f t="shared" si="11"/>
        <v>0</v>
      </c>
      <c r="BH202" s="109">
        <f t="shared" si="12"/>
        <v>0</v>
      </c>
      <c r="BI202" s="109">
        <f t="shared" si="13"/>
        <v>0</v>
      </c>
      <c r="BJ202" s="16" t="s">
        <v>118</v>
      </c>
      <c r="BK202" s="232">
        <f t="shared" si="14"/>
        <v>0</v>
      </c>
      <c r="BL202" s="16" t="s">
        <v>145</v>
      </c>
      <c r="BM202" s="231" t="s">
        <v>282</v>
      </c>
    </row>
    <row r="203" spans="1:65" s="2" customFormat="1" ht="21.75" customHeight="1">
      <c r="A203" s="34"/>
      <c r="B203" s="35"/>
      <c r="C203" s="256" t="s">
        <v>283</v>
      </c>
      <c r="D203" s="256" t="s">
        <v>234</v>
      </c>
      <c r="E203" s="257" t="s">
        <v>284</v>
      </c>
      <c r="F203" s="258" t="s">
        <v>285</v>
      </c>
      <c r="G203" s="259" t="s">
        <v>237</v>
      </c>
      <c r="H203" s="260">
        <v>5</v>
      </c>
      <c r="I203" s="261"/>
      <c r="J203" s="260">
        <f t="shared" si="5"/>
        <v>0</v>
      </c>
      <c r="K203" s="262"/>
      <c r="L203" s="263"/>
      <c r="M203" s="264" t="s">
        <v>1</v>
      </c>
      <c r="N203" s="265" t="s">
        <v>43</v>
      </c>
      <c r="O203" s="71"/>
      <c r="P203" s="229">
        <f t="shared" si="6"/>
        <v>0</v>
      </c>
      <c r="Q203" s="229">
        <v>2.3E-3</v>
      </c>
      <c r="R203" s="229">
        <f t="shared" si="7"/>
        <v>1.15E-2</v>
      </c>
      <c r="S203" s="229">
        <v>0</v>
      </c>
      <c r="T203" s="230">
        <f t="shared" si="8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31" t="s">
        <v>177</v>
      </c>
      <c r="AT203" s="231" t="s">
        <v>234</v>
      </c>
      <c r="AU203" s="231" t="s">
        <v>118</v>
      </c>
      <c r="AY203" s="16" t="s">
        <v>139</v>
      </c>
      <c r="BE203" s="109">
        <f t="shared" si="9"/>
        <v>0</v>
      </c>
      <c r="BF203" s="109">
        <f t="shared" si="10"/>
        <v>0</v>
      </c>
      <c r="BG203" s="109">
        <f t="shared" si="11"/>
        <v>0</v>
      </c>
      <c r="BH203" s="109">
        <f t="shared" si="12"/>
        <v>0</v>
      </c>
      <c r="BI203" s="109">
        <f t="shared" si="13"/>
        <v>0</v>
      </c>
      <c r="BJ203" s="16" t="s">
        <v>118</v>
      </c>
      <c r="BK203" s="232">
        <f t="shared" si="14"/>
        <v>0</v>
      </c>
      <c r="BL203" s="16" t="s">
        <v>145</v>
      </c>
      <c r="BM203" s="231" t="s">
        <v>286</v>
      </c>
    </row>
    <row r="204" spans="1:65" s="2" customFormat="1" ht="21.75" customHeight="1">
      <c r="A204" s="34"/>
      <c r="B204" s="35"/>
      <c r="C204" s="256" t="s">
        <v>287</v>
      </c>
      <c r="D204" s="256" t="s">
        <v>234</v>
      </c>
      <c r="E204" s="257" t="s">
        <v>288</v>
      </c>
      <c r="F204" s="258" t="s">
        <v>289</v>
      </c>
      <c r="G204" s="259" t="s">
        <v>237</v>
      </c>
      <c r="H204" s="260">
        <v>1</v>
      </c>
      <c r="I204" s="261"/>
      <c r="J204" s="260">
        <f t="shared" si="5"/>
        <v>0</v>
      </c>
      <c r="K204" s="262"/>
      <c r="L204" s="263"/>
      <c r="M204" s="264" t="s">
        <v>1</v>
      </c>
      <c r="N204" s="265" t="s">
        <v>43</v>
      </c>
      <c r="O204" s="71"/>
      <c r="P204" s="229">
        <f t="shared" si="6"/>
        <v>0</v>
      </c>
      <c r="Q204" s="229">
        <v>4.5999999999999999E-3</v>
      </c>
      <c r="R204" s="229">
        <f t="shared" si="7"/>
        <v>4.5999999999999999E-3</v>
      </c>
      <c r="S204" s="229">
        <v>0</v>
      </c>
      <c r="T204" s="230">
        <f t="shared" si="8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31" t="s">
        <v>177</v>
      </c>
      <c r="AT204" s="231" t="s">
        <v>234</v>
      </c>
      <c r="AU204" s="231" t="s">
        <v>118</v>
      </c>
      <c r="AY204" s="16" t="s">
        <v>139</v>
      </c>
      <c r="BE204" s="109">
        <f t="shared" si="9"/>
        <v>0</v>
      </c>
      <c r="BF204" s="109">
        <f t="shared" si="10"/>
        <v>0</v>
      </c>
      <c r="BG204" s="109">
        <f t="shared" si="11"/>
        <v>0</v>
      </c>
      <c r="BH204" s="109">
        <f t="shared" si="12"/>
        <v>0</v>
      </c>
      <c r="BI204" s="109">
        <f t="shared" si="13"/>
        <v>0</v>
      </c>
      <c r="BJ204" s="16" t="s">
        <v>118</v>
      </c>
      <c r="BK204" s="232">
        <f t="shared" si="14"/>
        <v>0</v>
      </c>
      <c r="BL204" s="16" t="s">
        <v>145</v>
      </c>
      <c r="BM204" s="231" t="s">
        <v>290</v>
      </c>
    </row>
    <row r="205" spans="1:65" s="2" customFormat="1" ht="21.75" customHeight="1">
      <c r="A205" s="34"/>
      <c r="B205" s="35"/>
      <c r="C205" s="256" t="s">
        <v>291</v>
      </c>
      <c r="D205" s="256" t="s">
        <v>234</v>
      </c>
      <c r="E205" s="257" t="s">
        <v>292</v>
      </c>
      <c r="F205" s="258" t="s">
        <v>293</v>
      </c>
      <c r="G205" s="259" t="s">
        <v>237</v>
      </c>
      <c r="H205" s="260">
        <v>3</v>
      </c>
      <c r="I205" s="261"/>
      <c r="J205" s="260">
        <f t="shared" si="5"/>
        <v>0</v>
      </c>
      <c r="K205" s="262"/>
      <c r="L205" s="263"/>
      <c r="M205" s="264" t="s">
        <v>1</v>
      </c>
      <c r="N205" s="265" t="s">
        <v>43</v>
      </c>
      <c r="O205" s="71"/>
      <c r="P205" s="229">
        <f t="shared" si="6"/>
        <v>0</v>
      </c>
      <c r="Q205" s="229">
        <v>6.7999999999999996E-3</v>
      </c>
      <c r="R205" s="229">
        <f t="shared" si="7"/>
        <v>2.0399999999999998E-2</v>
      </c>
      <c r="S205" s="229">
        <v>0</v>
      </c>
      <c r="T205" s="230">
        <f t="shared" si="8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31" t="s">
        <v>177</v>
      </c>
      <c r="AT205" s="231" t="s">
        <v>234</v>
      </c>
      <c r="AU205" s="231" t="s">
        <v>118</v>
      </c>
      <c r="AY205" s="16" t="s">
        <v>139</v>
      </c>
      <c r="BE205" s="109">
        <f t="shared" si="9"/>
        <v>0</v>
      </c>
      <c r="BF205" s="109">
        <f t="shared" si="10"/>
        <v>0</v>
      </c>
      <c r="BG205" s="109">
        <f t="shared" si="11"/>
        <v>0</v>
      </c>
      <c r="BH205" s="109">
        <f t="shared" si="12"/>
        <v>0</v>
      </c>
      <c r="BI205" s="109">
        <f t="shared" si="13"/>
        <v>0</v>
      </c>
      <c r="BJ205" s="16" t="s">
        <v>118</v>
      </c>
      <c r="BK205" s="232">
        <f t="shared" si="14"/>
        <v>0</v>
      </c>
      <c r="BL205" s="16" t="s">
        <v>145</v>
      </c>
      <c r="BM205" s="231" t="s">
        <v>294</v>
      </c>
    </row>
    <row r="206" spans="1:65" s="2" customFormat="1" ht="21.75" customHeight="1">
      <c r="A206" s="34"/>
      <c r="B206" s="35"/>
      <c r="C206" s="256" t="s">
        <v>295</v>
      </c>
      <c r="D206" s="256" t="s">
        <v>234</v>
      </c>
      <c r="E206" s="257" t="s">
        <v>296</v>
      </c>
      <c r="F206" s="258" t="s">
        <v>297</v>
      </c>
      <c r="G206" s="259" t="s">
        <v>237</v>
      </c>
      <c r="H206" s="260">
        <v>13</v>
      </c>
      <c r="I206" s="261"/>
      <c r="J206" s="260">
        <f t="shared" si="5"/>
        <v>0</v>
      </c>
      <c r="K206" s="262"/>
      <c r="L206" s="263"/>
      <c r="M206" s="264" t="s">
        <v>1</v>
      </c>
      <c r="N206" s="265" t="s">
        <v>43</v>
      </c>
      <c r="O206" s="71"/>
      <c r="P206" s="229">
        <f t="shared" si="6"/>
        <v>0</v>
      </c>
      <c r="Q206" s="229">
        <v>1.18E-2</v>
      </c>
      <c r="R206" s="229">
        <f t="shared" si="7"/>
        <v>0.15340000000000001</v>
      </c>
      <c r="S206" s="229">
        <v>0</v>
      </c>
      <c r="T206" s="230">
        <f t="shared" si="8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31" t="s">
        <v>177</v>
      </c>
      <c r="AT206" s="231" t="s">
        <v>234</v>
      </c>
      <c r="AU206" s="231" t="s">
        <v>118</v>
      </c>
      <c r="AY206" s="16" t="s">
        <v>139</v>
      </c>
      <c r="BE206" s="109">
        <f t="shared" si="9"/>
        <v>0</v>
      </c>
      <c r="BF206" s="109">
        <f t="shared" si="10"/>
        <v>0</v>
      </c>
      <c r="BG206" s="109">
        <f t="shared" si="11"/>
        <v>0</v>
      </c>
      <c r="BH206" s="109">
        <f t="shared" si="12"/>
        <v>0</v>
      </c>
      <c r="BI206" s="109">
        <f t="shared" si="13"/>
        <v>0</v>
      </c>
      <c r="BJ206" s="16" t="s">
        <v>118</v>
      </c>
      <c r="BK206" s="232">
        <f t="shared" si="14"/>
        <v>0</v>
      </c>
      <c r="BL206" s="16" t="s">
        <v>145</v>
      </c>
      <c r="BM206" s="231" t="s">
        <v>298</v>
      </c>
    </row>
    <row r="207" spans="1:65" s="2" customFormat="1" ht="16.5" customHeight="1">
      <c r="A207" s="34"/>
      <c r="B207" s="35"/>
      <c r="C207" s="220" t="s">
        <v>299</v>
      </c>
      <c r="D207" s="220" t="s">
        <v>141</v>
      </c>
      <c r="E207" s="221" t="s">
        <v>300</v>
      </c>
      <c r="F207" s="222" t="s">
        <v>301</v>
      </c>
      <c r="G207" s="223" t="s">
        <v>237</v>
      </c>
      <c r="H207" s="224">
        <v>2</v>
      </c>
      <c r="I207" s="225"/>
      <c r="J207" s="224">
        <f t="shared" si="5"/>
        <v>0</v>
      </c>
      <c r="K207" s="226"/>
      <c r="L207" s="37"/>
      <c r="M207" s="227" t="s">
        <v>1</v>
      </c>
      <c r="N207" s="228" t="s">
        <v>43</v>
      </c>
      <c r="O207" s="71"/>
      <c r="P207" s="229">
        <f t="shared" si="6"/>
        <v>0</v>
      </c>
      <c r="Q207" s="229">
        <v>6.9999999999999994E-5</v>
      </c>
      <c r="R207" s="229">
        <f t="shared" si="7"/>
        <v>1.3999999999999999E-4</v>
      </c>
      <c r="S207" s="229">
        <v>0</v>
      </c>
      <c r="T207" s="230">
        <f t="shared" si="8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31" t="s">
        <v>145</v>
      </c>
      <c r="AT207" s="231" t="s">
        <v>141</v>
      </c>
      <c r="AU207" s="231" t="s">
        <v>118</v>
      </c>
      <c r="AY207" s="16" t="s">
        <v>139</v>
      </c>
      <c r="BE207" s="109">
        <f t="shared" si="9"/>
        <v>0</v>
      </c>
      <c r="BF207" s="109">
        <f t="shared" si="10"/>
        <v>0</v>
      </c>
      <c r="BG207" s="109">
        <f t="shared" si="11"/>
        <v>0</v>
      </c>
      <c r="BH207" s="109">
        <f t="shared" si="12"/>
        <v>0</v>
      </c>
      <c r="BI207" s="109">
        <f t="shared" si="13"/>
        <v>0</v>
      </c>
      <c r="BJ207" s="16" t="s">
        <v>118</v>
      </c>
      <c r="BK207" s="232">
        <f t="shared" si="14"/>
        <v>0</v>
      </c>
      <c r="BL207" s="16" t="s">
        <v>145</v>
      </c>
      <c r="BM207" s="231" t="s">
        <v>302</v>
      </c>
    </row>
    <row r="208" spans="1:65" s="2" customFormat="1" ht="21.75" customHeight="1">
      <c r="A208" s="34"/>
      <c r="B208" s="35"/>
      <c r="C208" s="256" t="s">
        <v>303</v>
      </c>
      <c r="D208" s="256" t="s">
        <v>234</v>
      </c>
      <c r="E208" s="257" t="s">
        <v>304</v>
      </c>
      <c r="F208" s="258" t="s">
        <v>305</v>
      </c>
      <c r="G208" s="259" t="s">
        <v>237</v>
      </c>
      <c r="H208" s="260">
        <v>2</v>
      </c>
      <c r="I208" s="261"/>
      <c r="J208" s="260">
        <f t="shared" si="5"/>
        <v>0</v>
      </c>
      <c r="K208" s="262"/>
      <c r="L208" s="263"/>
      <c r="M208" s="264" t="s">
        <v>1</v>
      </c>
      <c r="N208" s="265" t="s">
        <v>43</v>
      </c>
      <c r="O208" s="71"/>
      <c r="P208" s="229">
        <f t="shared" si="6"/>
        <v>0</v>
      </c>
      <c r="Q208" s="229">
        <v>1.1100000000000001E-3</v>
      </c>
      <c r="R208" s="229">
        <f t="shared" si="7"/>
        <v>2.2200000000000002E-3</v>
      </c>
      <c r="S208" s="229">
        <v>0</v>
      </c>
      <c r="T208" s="230">
        <f t="shared" si="8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31" t="s">
        <v>177</v>
      </c>
      <c r="AT208" s="231" t="s">
        <v>234</v>
      </c>
      <c r="AU208" s="231" t="s">
        <v>118</v>
      </c>
      <c r="AY208" s="16" t="s">
        <v>139</v>
      </c>
      <c r="BE208" s="109">
        <f t="shared" si="9"/>
        <v>0</v>
      </c>
      <c r="BF208" s="109">
        <f t="shared" si="10"/>
        <v>0</v>
      </c>
      <c r="BG208" s="109">
        <f t="shared" si="11"/>
        <v>0</v>
      </c>
      <c r="BH208" s="109">
        <f t="shared" si="12"/>
        <v>0</v>
      </c>
      <c r="BI208" s="109">
        <f t="shared" si="13"/>
        <v>0</v>
      </c>
      <c r="BJ208" s="16" t="s">
        <v>118</v>
      </c>
      <c r="BK208" s="232">
        <f t="shared" si="14"/>
        <v>0</v>
      </c>
      <c r="BL208" s="16" t="s">
        <v>145</v>
      </c>
      <c r="BM208" s="231" t="s">
        <v>306</v>
      </c>
    </row>
    <row r="209" spans="1:65" s="2" customFormat="1" ht="16.5" customHeight="1">
      <c r="A209" s="34"/>
      <c r="B209" s="35"/>
      <c r="C209" s="220" t="s">
        <v>307</v>
      </c>
      <c r="D209" s="220" t="s">
        <v>141</v>
      </c>
      <c r="E209" s="221" t="s">
        <v>308</v>
      </c>
      <c r="F209" s="222" t="s">
        <v>309</v>
      </c>
      <c r="G209" s="223" t="s">
        <v>237</v>
      </c>
      <c r="H209" s="224">
        <v>2</v>
      </c>
      <c r="I209" s="225"/>
      <c r="J209" s="224">
        <f t="shared" si="5"/>
        <v>0</v>
      </c>
      <c r="K209" s="226"/>
      <c r="L209" s="37"/>
      <c r="M209" s="227" t="s">
        <v>1</v>
      </c>
      <c r="N209" s="228" t="s">
        <v>43</v>
      </c>
      <c r="O209" s="71"/>
      <c r="P209" s="229">
        <f t="shared" si="6"/>
        <v>0</v>
      </c>
      <c r="Q209" s="229">
        <v>6.9999999999999994E-5</v>
      </c>
      <c r="R209" s="229">
        <f t="shared" si="7"/>
        <v>1.3999999999999999E-4</v>
      </c>
      <c r="S209" s="229">
        <v>0</v>
      </c>
      <c r="T209" s="230">
        <f t="shared" si="8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31" t="s">
        <v>145</v>
      </c>
      <c r="AT209" s="231" t="s">
        <v>141</v>
      </c>
      <c r="AU209" s="231" t="s">
        <v>118</v>
      </c>
      <c r="AY209" s="16" t="s">
        <v>139</v>
      </c>
      <c r="BE209" s="109">
        <f t="shared" si="9"/>
        <v>0</v>
      </c>
      <c r="BF209" s="109">
        <f t="shared" si="10"/>
        <v>0</v>
      </c>
      <c r="BG209" s="109">
        <f t="shared" si="11"/>
        <v>0</v>
      </c>
      <c r="BH209" s="109">
        <f t="shared" si="12"/>
        <v>0</v>
      </c>
      <c r="BI209" s="109">
        <f t="shared" si="13"/>
        <v>0</v>
      </c>
      <c r="BJ209" s="16" t="s">
        <v>118</v>
      </c>
      <c r="BK209" s="232">
        <f t="shared" si="14"/>
        <v>0</v>
      </c>
      <c r="BL209" s="16" t="s">
        <v>145</v>
      </c>
      <c r="BM209" s="231" t="s">
        <v>310</v>
      </c>
    </row>
    <row r="210" spans="1:65" s="2" customFormat="1" ht="21.75" customHeight="1">
      <c r="A210" s="34"/>
      <c r="B210" s="35"/>
      <c r="C210" s="256" t="s">
        <v>311</v>
      </c>
      <c r="D210" s="256" t="s">
        <v>234</v>
      </c>
      <c r="E210" s="257" t="s">
        <v>312</v>
      </c>
      <c r="F210" s="258" t="s">
        <v>313</v>
      </c>
      <c r="G210" s="259" t="s">
        <v>237</v>
      </c>
      <c r="H210" s="260">
        <v>1</v>
      </c>
      <c r="I210" s="261"/>
      <c r="J210" s="260">
        <f t="shared" si="5"/>
        <v>0</v>
      </c>
      <c r="K210" s="262"/>
      <c r="L210" s="263"/>
      <c r="M210" s="264" t="s">
        <v>1</v>
      </c>
      <c r="N210" s="265" t="s">
        <v>43</v>
      </c>
      <c r="O210" s="71"/>
      <c r="P210" s="229">
        <f t="shared" si="6"/>
        <v>0</v>
      </c>
      <c r="Q210" s="229">
        <v>1.64E-3</v>
      </c>
      <c r="R210" s="229">
        <f t="shared" si="7"/>
        <v>1.64E-3</v>
      </c>
      <c r="S210" s="229">
        <v>0</v>
      </c>
      <c r="T210" s="230">
        <f t="shared" si="8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31" t="s">
        <v>177</v>
      </c>
      <c r="AT210" s="231" t="s">
        <v>234</v>
      </c>
      <c r="AU210" s="231" t="s">
        <v>118</v>
      </c>
      <c r="AY210" s="16" t="s">
        <v>139</v>
      </c>
      <c r="BE210" s="109">
        <f t="shared" si="9"/>
        <v>0</v>
      </c>
      <c r="BF210" s="109">
        <f t="shared" si="10"/>
        <v>0</v>
      </c>
      <c r="BG210" s="109">
        <f t="shared" si="11"/>
        <v>0</v>
      </c>
      <c r="BH210" s="109">
        <f t="shared" si="12"/>
        <v>0</v>
      </c>
      <c r="BI210" s="109">
        <f t="shared" si="13"/>
        <v>0</v>
      </c>
      <c r="BJ210" s="16" t="s">
        <v>118</v>
      </c>
      <c r="BK210" s="232">
        <f t="shared" si="14"/>
        <v>0</v>
      </c>
      <c r="BL210" s="16" t="s">
        <v>145</v>
      </c>
      <c r="BM210" s="231" t="s">
        <v>314</v>
      </c>
    </row>
    <row r="211" spans="1:65" s="2" customFormat="1" ht="21.75" customHeight="1">
      <c r="A211" s="34"/>
      <c r="B211" s="35"/>
      <c r="C211" s="256" t="s">
        <v>315</v>
      </c>
      <c r="D211" s="256" t="s">
        <v>234</v>
      </c>
      <c r="E211" s="257" t="s">
        <v>316</v>
      </c>
      <c r="F211" s="258" t="s">
        <v>317</v>
      </c>
      <c r="G211" s="259" t="s">
        <v>237</v>
      </c>
      <c r="H211" s="260">
        <v>1</v>
      </c>
      <c r="I211" s="261"/>
      <c r="J211" s="260">
        <f t="shared" si="5"/>
        <v>0</v>
      </c>
      <c r="K211" s="262"/>
      <c r="L211" s="263"/>
      <c r="M211" s="264" t="s">
        <v>1</v>
      </c>
      <c r="N211" s="265" t="s">
        <v>43</v>
      </c>
      <c r="O211" s="71"/>
      <c r="P211" s="229">
        <f t="shared" si="6"/>
        <v>0</v>
      </c>
      <c r="Q211" s="229">
        <v>2.0100000000000001E-3</v>
      </c>
      <c r="R211" s="229">
        <f t="shared" si="7"/>
        <v>2.0100000000000001E-3</v>
      </c>
      <c r="S211" s="229">
        <v>0</v>
      </c>
      <c r="T211" s="230">
        <f t="shared" si="8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31" t="s">
        <v>177</v>
      </c>
      <c r="AT211" s="231" t="s">
        <v>234</v>
      </c>
      <c r="AU211" s="231" t="s">
        <v>118</v>
      </c>
      <c r="AY211" s="16" t="s">
        <v>139</v>
      </c>
      <c r="BE211" s="109">
        <f t="shared" si="9"/>
        <v>0</v>
      </c>
      <c r="BF211" s="109">
        <f t="shared" si="10"/>
        <v>0</v>
      </c>
      <c r="BG211" s="109">
        <f t="shared" si="11"/>
        <v>0</v>
      </c>
      <c r="BH211" s="109">
        <f t="shared" si="12"/>
        <v>0</v>
      </c>
      <c r="BI211" s="109">
        <f t="shared" si="13"/>
        <v>0</v>
      </c>
      <c r="BJ211" s="16" t="s">
        <v>118</v>
      </c>
      <c r="BK211" s="232">
        <f t="shared" si="14"/>
        <v>0</v>
      </c>
      <c r="BL211" s="16" t="s">
        <v>145</v>
      </c>
      <c r="BM211" s="231" t="s">
        <v>318</v>
      </c>
    </row>
    <row r="212" spans="1:65" s="2" customFormat="1" ht="16.5" customHeight="1">
      <c r="A212" s="34"/>
      <c r="B212" s="35"/>
      <c r="C212" s="220" t="s">
        <v>319</v>
      </c>
      <c r="D212" s="220" t="s">
        <v>141</v>
      </c>
      <c r="E212" s="221" t="s">
        <v>320</v>
      </c>
      <c r="F212" s="222" t="s">
        <v>321</v>
      </c>
      <c r="G212" s="223" t="s">
        <v>231</v>
      </c>
      <c r="H212" s="224">
        <v>89.5</v>
      </c>
      <c r="I212" s="225"/>
      <c r="J212" s="224">
        <f t="shared" si="5"/>
        <v>0</v>
      </c>
      <c r="K212" s="226"/>
      <c r="L212" s="37"/>
      <c r="M212" s="227" t="s">
        <v>1</v>
      </c>
      <c r="N212" s="228" t="s">
        <v>43</v>
      </c>
      <c r="O212" s="71"/>
      <c r="P212" s="229">
        <f t="shared" si="6"/>
        <v>0</v>
      </c>
      <c r="Q212" s="229">
        <v>0</v>
      </c>
      <c r="R212" s="229">
        <f t="shared" si="7"/>
        <v>0</v>
      </c>
      <c r="S212" s="229">
        <v>0</v>
      </c>
      <c r="T212" s="230">
        <f t="shared" si="8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31" t="s">
        <v>145</v>
      </c>
      <c r="AT212" s="231" t="s">
        <v>141</v>
      </c>
      <c r="AU212" s="231" t="s">
        <v>118</v>
      </c>
      <c r="AY212" s="16" t="s">
        <v>139</v>
      </c>
      <c r="BE212" s="109">
        <f t="shared" si="9"/>
        <v>0</v>
      </c>
      <c r="BF212" s="109">
        <f t="shared" si="10"/>
        <v>0</v>
      </c>
      <c r="BG212" s="109">
        <f t="shared" si="11"/>
        <v>0</v>
      </c>
      <c r="BH212" s="109">
        <f t="shared" si="12"/>
        <v>0</v>
      </c>
      <c r="BI212" s="109">
        <f t="shared" si="13"/>
        <v>0</v>
      </c>
      <c r="BJ212" s="16" t="s">
        <v>118</v>
      </c>
      <c r="BK212" s="232">
        <f t="shared" si="14"/>
        <v>0</v>
      </c>
      <c r="BL212" s="16" t="s">
        <v>145</v>
      </c>
      <c r="BM212" s="231" t="s">
        <v>322</v>
      </c>
    </row>
    <row r="213" spans="1:65" s="2" customFormat="1" ht="21.75" customHeight="1">
      <c r="A213" s="34"/>
      <c r="B213" s="35"/>
      <c r="C213" s="220" t="s">
        <v>323</v>
      </c>
      <c r="D213" s="220" t="s">
        <v>141</v>
      </c>
      <c r="E213" s="221" t="s">
        <v>324</v>
      </c>
      <c r="F213" s="222" t="s">
        <v>325</v>
      </c>
      <c r="G213" s="223" t="s">
        <v>237</v>
      </c>
      <c r="H213" s="224">
        <v>19</v>
      </c>
      <c r="I213" s="225"/>
      <c r="J213" s="224">
        <f t="shared" si="5"/>
        <v>0</v>
      </c>
      <c r="K213" s="226"/>
      <c r="L213" s="37"/>
      <c r="M213" s="227" t="s">
        <v>1</v>
      </c>
      <c r="N213" s="228" t="s">
        <v>43</v>
      </c>
      <c r="O213" s="71"/>
      <c r="P213" s="229">
        <f t="shared" si="6"/>
        <v>0</v>
      </c>
      <c r="Q213" s="229">
        <v>1.6559999999999998E-2</v>
      </c>
      <c r="R213" s="229">
        <f t="shared" si="7"/>
        <v>0.31463999999999998</v>
      </c>
      <c r="S213" s="229">
        <v>0</v>
      </c>
      <c r="T213" s="230">
        <f t="shared" si="8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31" t="s">
        <v>145</v>
      </c>
      <c r="AT213" s="231" t="s">
        <v>141</v>
      </c>
      <c r="AU213" s="231" t="s">
        <v>118</v>
      </c>
      <c r="AY213" s="16" t="s">
        <v>139</v>
      </c>
      <c r="BE213" s="109">
        <f t="shared" si="9"/>
        <v>0</v>
      </c>
      <c r="BF213" s="109">
        <f t="shared" si="10"/>
        <v>0</v>
      </c>
      <c r="BG213" s="109">
        <f t="shared" si="11"/>
        <v>0</v>
      </c>
      <c r="BH213" s="109">
        <f t="shared" si="12"/>
        <v>0</v>
      </c>
      <c r="BI213" s="109">
        <f t="shared" si="13"/>
        <v>0</v>
      </c>
      <c r="BJ213" s="16" t="s">
        <v>118</v>
      </c>
      <c r="BK213" s="232">
        <f t="shared" si="14"/>
        <v>0</v>
      </c>
      <c r="BL213" s="16" t="s">
        <v>145</v>
      </c>
      <c r="BM213" s="231" t="s">
        <v>326</v>
      </c>
    </row>
    <row r="214" spans="1:65" s="2" customFormat="1" ht="21.75" customHeight="1">
      <c r="A214" s="34"/>
      <c r="B214" s="35"/>
      <c r="C214" s="256" t="s">
        <v>327</v>
      </c>
      <c r="D214" s="256" t="s">
        <v>234</v>
      </c>
      <c r="E214" s="257" t="s">
        <v>328</v>
      </c>
      <c r="F214" s="258" t="s">
        <v>329</v>
      </c>
      <c r="G214" s="259" t="s">
        <v>237</v>
      </c>
      <c r="H214" s="260">
        <v>7</v>
      </c>
      <c r="I214" s="261"/>
      <c r="J214" s="260">
        <f t="shared" si="5"/>
        <v>0</v>
      </c>
      <c r="K214" s="262"/>
      <c r="L214" s="263"/>
      <c r="M214" s="264" t="s">
        <v>1</v>
      </c>
      <c r="N214" s="265" t="s">
        <v>43</v>
      </c>
      <c r="O214" s="71"/>
      <c r="P214" s="229">
        <f t="shared" si="6"/>
        <v>0</v>
      </c>
      <c r="Q214" s="229">
        <v>0.36</v>
      </c>
      <c r="R214" s="229">
        <f t="shared" si="7"/>
        <v>2.52</v>
      </c>
      <c r="S214" s="229">
        <v>0</v>
      </c>
      <c r="T214" s="230">
        <f t="shared" si="8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31" t="s">
        <v>177</v>
      </c>
      <c r="AT214" s="231" t="s">
        <v>234</v>
      </c>
      <c r="AU214" s="231" t="s">
        <v>118</v>
      </c>
      <c r="AY214" s="16" t="s">
        <v>139</v>
      </c>
      <c r="BE214" s="109">
        <f t="shared" si="9"/>
        <v>0</v>
      </c>
      <c r="BF214" s="109">
        <f t="shared" si="10"/>
        <v>0</v>
      </c>
      <c r="BG214" s="109">
        <f t="shared" si="11"/>
        <v>0</v>
      </c>
      <c r="BH214" s="109">
        <f t="shared" si="12"/>
        <v>0</v>
      </c>
      <c r="BI214" s="109">
        <f t="shared" si="13"/>
        <v>0</v>
      </c>
      <c r="BJ214" s="16" t="s">
        <v>118</v>
      </c>
      <c r="BK214" s="232">
        <f t="shared" si="14"/>
        <v>0</v>
      </c>
      <c r="BL214" s="16" t="s">
        <v>145</v>
      </c>
      <c r="BM214" s="231" t="s">
        <v>330</v>
      </c>
    </row>
    <row r="215" spans="1:65" s="2" customFormat="1" ht="21.75" customHeight="1">
      <c r="A215" s="34"/>
      <c r="B215" s="35"/>
      <c r="C215" s="256" t="s">
        <v>331</v>
      </c>
      <c r="D215" s="256" t="s">
        <v>234</v>
      </c>
      <c r="E215" s="257" t="s">
        <v>332</v>
      </c>
      <c r="F215" s="258" t="s">
        <v>333</v>
      </c>
      <c r="G215" s="259" t="s">
        <v>237</v>
      </c>
      <c r="H215" s="260">
        <v>12</v>
      </c>
      <c r="I215" s="261"/>
      <c r="J215" s="260">
        <f t="shared" si="5"/>
        <v>0</v>
      </c>
      <c r="K215" s="262"/>
      <c r="L215" s="263"/>
      <c r="M215" s="264" t="s">
        <v>1</v>
      </c>
      <c r="N215" s="265" t="s">
        <v>43</v>
      </c>
      <c r="O215" s="71"/>
      <c r="P215" s="229">
        <f t="shared" si="6"/>
        <v>0</v>
      </c>
      <c r="Q215" s="229">
        <v>1E-3</v>
      </c>
      <c r="R215" s="229">
        <f t="shared" si="7"/>
        <v>1.2E-2</v>
      </c>
      <c r="S215" s="229">
        <v>0</v>
      </c>
      <c r="T215" s="230">
        <f t="shared" si="8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31" t="s">
        <v>177</v>
      </c>
      <c r="AT215" s="231" t="s">
        <v>234</v>
      </c>
      <c r="AU215" s="231" t="s">
        <v>118</v>
      </c>
      <c r="AY215" s="16" t="s">
        <v>139</v>
      </c>
      <c r="BE215" s="109">
        <f t="shared" si="9"/>
        <v>0</v>
      </c>
      <c r="BF215" s="109">
        <f t="shared" si="10"/>
        <v>0</v>
      </c>
      <c r="BG215" s="109">
        <f t="shared" si="11"/>
        <v>0</v>
      </c>
      <c r="BH215" s="109">
        <f t="shared" si="12"/>
        <v>0</v>
      </c>
      <c r="BI215" s="109">
        <f t="shared" si="13"/>
        <v>0</v>
      </c>
      <c r="BJ215" s="16" t="s">
        <v>118</v>
      </c>
      <c r="BK215" s="232">
        <f t="shared" si="14"/>
        <v>0</v>
      </c>
      <c r="BL215" s="16" t="s">
        <v>145</v>
      </c>
      <c r="BM215" s="231" t="s">
        <v>334</v>
      </c>
    </row>
    <row r="216" spans="1:65" s="2" customFormat="1" ht="21.75" customHeight="1">
      <c r="A216" s="34"/>
      <c r="B216" s="35"/>
      <c r="C216" s="256" t="s">
        <v>335</v>
      </c>
      <c r="D216" s="256" t="s">
        <v>234</v>
      </c>
      <c r="E216" s="257" t="s">
        <v>336</v>
      </c>
      <c r="F216" s="258" t="s">
        <v>337</v>
      </c>
      <c r="G216" s="259" t="s">
        <v>237</v>
      </c>
      <c r="H216" s="260">
        <v>2</v>
      </c>
      <c r="I216" s="261"/>
      <c r="J216" s="260">
        <f t="shared" si="5"/>
        <v>0</v>
      </c>
      <c r="K216" s="262"/>
      <c r="L216" s="263"/>
      <c r="M216" s="264" t="s">
        <v>1</v>
      </c>
      <c r="N216" s="265" t="s">
        <v>43</v>
      </c>
      <c r="O216" s="71"/>
      <c r="P216" s="229">
        <f t="shared" si="6"/>
        <v>0</v>
      </c>
      <c r="Q216" s="229">
        <v>0.15</v>
      </c>
      <c r="R216" s="229">
        <f t="shared" si="7"/>
        <v>0.3</v>
      </c>
      <c r="S216" s="229">
        <v>0</v>
      </c>
      <c r="T216" s="230">
        <f t="shared" si="8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31" t="s">
        <v>177</v>
      </c>
      <c r="AT216" s="231" t="s">
        <v>234</v>
      </c>
      <c r="AU216" s="231" t="s">
        <v>118</v>
      </c>
      <c r="AY216" s="16" t="s">
        <v>139</v>
      </c>
      <c r="BE216" s="109">
        <f t="shared" si="9"/>
        <v>0</v>
      </c>
      <c r="BF216" s="109">
        <f t="shared" si="10"/>
        <v>0</v>
      </c>
      <c r="BG216" s="109">
        <f t="shared" si="11"/>
        <v>0</v>
      </c>
      <c r="BH216" s="109">
        <f t="shared" si="12"/>
        <v>0</v>
      </c>
      <c r="BI216" s="109">
        <f t="shared" si="13"/>
        <v>0</v>
      </c>
      <c r="BJ216" s="16" t="s">
        <v>118</v>
      </c>
      <c r="BK216" s="232">
        <f t="shared" si="14"/>
        <v>0</v>
      </c>
      <c r="BL216" s="16" t="s">
        <v>145</v>
      </c>
      <c r="BM216" s="231" t="s">
        <v>338</v>
      </c>
    </row>
    <row r="217" spans="1:65" s="2" customFormat="1" ht="21.75" customHeight="1">
      <c r="A217" s="34"/>
      <c r="B217" s="35"/>
      <c r="C217" s="256" t="s">
        <v>339</v>
      </c>
      <c r="D217" s="256" t="s">
        <v>234</v>
      </c>
      <c r="E217" s="257" t="s">
        <v>340</v>
      </c>
      <c r="F217" s="258" t="s">
        <v>341</v>
      </c>
      <c r="G217" s="259" t="s">
        <v>237</v>
      </c>
      <c r="H217" s="260">
        <v>2</v>
      </c>
      <c r="I217" s="261"/>
      <c r="J217" s="260">
        <f t="shared" si="5"/>
        <v>0</v>
      </c>
      <c r="K217" s="262"/>
      <c r="L217" s="263"/>
      <c r="M217" s="264" t="s">
        <v>1</v>
      </c>
      <c r="N217" s="265" t="s">
        <v>43</v>
      </c>
      <c r="O217" s="71"/>
      <c r="P217" s="229">
        <f t="shared" si="6"/>
        <v>0</v>
      </c>
      <c r="Q217" s="229">
        <v>0.3</v>
      </c>
      <c r="R217" s="229">
        <f t="shared" si="7"/>
        <v>0.6</v>
      </c>
      <c r="S217" s="229">
        <v>0</v>
      </c>
      <c r="T217" s="230">
        <f t="shared" si="8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31" t="s">
        <v>177</v>
      </c>
      <c r="AT217" s="231" t="s">
        <v>234</v>
      </c>
      <c r="AU217" s="231" t="s">
        <v>118</v>
      </c>
      <c r="AY217" s="16" t="s">
        <v>139</v>
      </c>
      <c r="BE217" s="109">
        <f t="shared" si="9"/>
        <v>0</v>
      </c>
      <c r="BF217" s="109">
        <f t="shared" si="10"/>
        <v>0</v>
      </c>
      <c r="BG217" s="109">
        <f t="shared" si="11"/>
        <v>0</v>
      </c>
      <c r="BH217" s="109">
        <f t="shared" si="12"/>
        <v>0</v>
      </c>
      <c r="BI217" s="109">
        <f t="shared" si="13"/>
        <v>0</v>
      </c>
      <c r="BJ217" s="16" t="s">
        <v>118</v>
      </c>
      <c r="BK217" s="232">
        <f t="shared" si="14"/>
        <v>0</v>
      </c>
      <c r="BL217" s="16" t="s">
        <v>145</v>
      </c>
      <c r="BM217" s="231" t="s">
        <v>342</v>
      </c>
    </row>
    <row r="218" spans="1:65" s="2" customFormat="1" ht="21.75" customHeight="1">
      <c r="A218" s="34"/>
      <c r="B218" s="35"/>
      <c r="C218" s="256" t="s">
        <v>343</v>
      </c>
      <c r="D218" s="256" t="s">
        <v>234</v>
      </c>
      <c r="E218" s="257" t="s">
        <v>344</v>
      </c>
      <c r="F218" s="258" t="s">
        <v>345</v>
      </c>
      <c r="G218" s="259" t="s">
        <v>237</v>
      </c>
      <c r="H218" s="260">
        <v>1</v>
      </c>
      <c r="I218" s="261"/>
      <c r="J218" s="260">
        <f t="shared" si="5"/>
        <v>0</v>
      </c>
      <c r="K218" s="262"/>
      <c r="L218" s="263"/>
      <c r="M218" s="264" t="s">
        <v>1</v>
      </c>
      <c r="N218" s="265" t="s">
        <v>43</v>
      </c>
      <c r="O218" s="71"/>
      <c r="P218" s="229">
        <f t="shared" si="6"/>
        <v>0</v>
      </c>
      <c r="Q218" s="229">
        <v>0.6</v>
      </c>
      <c r="R218" s="229">
        <f t="shared" si="7"/>
        <v>0.6</v>
      </c>
      <c r="S218" s="229">
        <v>0</v>
      </c>
      <c r="T218" s="230">
        <f t="shared" si="8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31" t="s">
        <v>177</v>
      </c>
      <c r="AT218" s="231" t="s">
        <v>234</v>
      </c>
      <c r="AU218" s="231" t="s">
        <v>118</v>
      </c>
      <c r="AY218" s="16" t="s">
        <v>139</v>
      </c>
      <c r="BE218" s="109">
        <f t="shared" si="9"/>
        <v>0</v>
      </c>
      <c r="BF218" s="109">
        <f t="shared" si="10"/>
        <v>0</v>
      </c>
      <c r="BG218" s="109">
        <f t="shared" si="11"/>
        <v>0</v>
      </c>
      <c r="BH218" s="109">
        <f t="shared" si="12"/>
        <v>0</v>
      </c>
      <c r="BI218" s="109">
        <f t="shared" si="13"/>
        <v>0</v>
      </c>
      <c r="BJ218" s="16" t="s">
        <v>118</v>
      </c>
      <c r="BK218" s="232">
        <f t="shared" si="14"/>
        <v>0</v>
      </c>
      <c r="BL218" s="16" t="s">
        <v>145</v>
      </c>
      <c r="BM218" s="231" t="s">
        <v>346</v>
      </c>
    </row>
    <row r="219" spans="1:65" s="2" customFormat="1" ht="21.75" customHeight="1">
      <c r="A219" s="34"/>
      <c r="B219" s="35"/>
      <c r="C219" s="256" t="s">
        <v>347</v>
      </c>
      <c r="D219" s="256" t="s">
        <v>234</v>
      </c>
      <c r="E219" s="257" t="s">
        <v>348</v>
      </c>
      <c r="F219" s="258" t="s">
        <v>349</v>
      </c>
      <c r="G219" s="259" t="s">
        <v>237</v>
      </c>
      <c r="H219" s="260">
        <v>7</v>
      </c>
      <c r="I219" s="261"/>
      <c r="J219" s="260">
        <f t="shared" si="5"/>
        <v>0</v>
      </c>
      <c r="K219" s="262"/>
      <c r="L219" s="263"/>
      <c r="M219" s="264" t="s">
        <v>1</v>
      </c>
      <c r="N219" s="265" t="s">
        <v>43</v>
      </c>
      <c r="O219" s="71"/>
      <c r="P219" s="229">
        <f t="shared" si="6"/>
        <v>0</v>
      </c>
      <c r="Q219" s="229">
        <v>5.7000000000000002E-2</v>
      </c>
      <c r="R219" s="229">
        <f t="shared" si="7"/>
        <v>0.39900000000000002</v>
      </c>
      <c r="S219" s="229">
        <v>0</v>
      </c>
      <c r="T219" s="230">
        <f t="shared" si="8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31" t="s">
        <v>177</v>
      </c>
      <c r="AT219" s="231" t="s">
        <v>234</v>
      </c>
      <c r="AU219" s="231" t="s">
        <v>118</v>
      </c>
      <c r="AY219" s="16" t="s">
        <v>139</v>
      </c>
      <c r="BE219" s="109">
        <f t="shared" si="9"/>
        <v>0</v>
      </c>
      <c r="BF219" s="109">
        <f t="shared" si="10"/>
        <v>0</v>
      </c>
      <c r="BG219" s="109">
        <f t="shared" si="11"/>
        <v>0</v>
      </c>
      <c r="BH219" s="109">
        <f t="shared" si="12"/>
        <v>0</v>
      </c>
      <c r="BI219" s="109">
        <f t="shared" si="13"/>
        <v>0</v>
      </c>
      <c r="BJ219" s="16" t="s">
        <v>118</v>
      </c>
      <c r="BK219" s="232">
        <f t="shared" si="14"/>
        <v>0</v>
      </c>
      <c r="BL219" s="16" t="s">
        <v>145</v>
      </c>
      <c r="BM219" s="231" t="s">
        <v>350</v>
      </c>
    </row>
    <row r="220" spans="1:65" s="2" customFormat="1" ht="21.75" customHeight="1">
      <c r="A220" s="34"/>
      <c r="B220" s="35"/>
      <c r="C220" s="220" t="s">
        <v>351</v>
      </c>
      <c r="D220" s="220" t="s">
        <v>141</v>
      </c>
      <c r="E220" s="221" t="s">
        <v>352</v>
      </c>
      <c r="F220" s="222" t="s">
        <v>353</v>
      </c>
      <c r="G220" s="223" t="s">
        <v>237</v>
      </c>
      <c r="H220" s="224">
        <v>7</v>
      </c>
      <c r="I220" s="225"/>
      <c r="J220" s="224">
        <f t="shared" si="5"/>
        <v>0</v>
      </c>
      <c r="K220" s="226"/>
      <c r="L220" s="37"/>
      <c r="M220" s="227" t="s">
        <v>1</v>
      </c>
      <c r="N220" s="228" t="s">
        <v>43</v>
      </c>
      <c r="O220" s="71"/>
      <c r="P220" s="229">
        <f t="shared" si="6"/>
        <v>0</v>
      </c>
      <c r="Q220" s="229">
        <v>2.6440000000000002E-2</v>
      </c>
      <c r="R220" s="229">
        <f t="shared" si="7"/>
        <v>0.18508000000000002</v>
      </c>
      <c r="S220" s="229">
        <v>0</v>
      </c>
      <c r="T220" s="230">
        <f t="shared" si="8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31" t="s">
        <v>145</v>
      </c>
      <c r="AT220" s="231" t="s">
        <v>141</v>
      </c>
      <c r="AU220" s="231" t="s">
        <v>118</v>
      </c>
      <c r="AY220" s="16" t="s">
        <v>139</v>
      </c>
      <c r="BE220" s="109">
        <f t="shared" si="9"/>
        <v>0</v>
      </c>
      <c r="BF220" s="109">
        <f t="shared" si="10"/>
        <v>0</v>
      </c>
      <c r="BG220" s="109">
        <f t="shared" si="11"/>
        <v>0</v>
      </c>
      <c r="BH220" s="109">
        <f t="shared" si="12"/>
        <v>0</v>
      </c>
      <c r="BI220" s="109">
        <f t="shared" si="13"/>
        <v>0</v>
      </c>
      <c r="BJ220" s="16" t="s">
        <v>118</v>
      </c>
      <c r="BK220" s="232">
        <f t="shared" si="14"/>
        <v>0</v>
      </c>
      <c r="BL220" s="16" t="s">
        <v>145</v>
      </c>
      <c r="BM220" s="231" t="s">
        <v>354</v>
      </c>
    </row>
    <row r="221" spans="1:65" s="2" customFormat="1" ht="21.75" customHeight="1">
      <c r="A221" s="34"/>
      <c r="B221" s="35"/>
      <c r="C221" s="256" t="s">
        <v>355</v>
      </c>
      <c r="D221" s="256" t="s">
        <v>234</v>
      </c>
      <c r="E221" s="257" t="s">
        <v>356</v>
      </c>
      <c r="F221" s="258" t="s">
        <v>357</v>
      </c>
      <c r="G221" s="259" t="s">
        <v>237</v>
      </c>
      <c r="H221" s="260">
        <v>7</v>
      </c>
      <c r="I221" s="261"/>
      <c r="J221" s="260">
        <f t="shared" si="5"/>
        <v>0</v>
      </c>
      <c r="K221" s="262"/>
      <c r="L221" s="263"/>
      <c r="M221" s="264" t="s">
        <v>1</v>
      </c>
      <c r="N221" s="265" t="s">
        <v>43</v>
      </c>
      <c r="O221" s="71"/>
      <c r="P221" s="229">
        <f t="shared" si="6"/>
        <v>0</v>
      </c>
      <c r="Q221" s="229">
        <v>0.51</v>
      </c>
      <c r="R221" s="229">
        <f t="shared" si="7"/>
        <v>3.5700000000000003</v>
      </c>
      <c r="S221" s="229">
        <v>0</v>
      </c>
      <c r="T221" s="230">
        <f t="shared" si="8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31" t="s">
        <v>177</v>
      </c>
      <c r="AT221" s="231" t="s">
        <v>234</v>
      </c>
      <c r="AU221" s="231" t="s">
        <v>118</v>
      </c>
      <c r="AY221" s="16" t="s">
        <v>139</v>
      </c>
      <c r="BE221" s="109">
        <f t="shared" si="9"/>
        <v>0</v>
      </c>
      <c r="BF221" s="109">
        <f t="shared" si="10"/>
        <v>0</v>
      </c>
      <c r="BG221" s="109">
        <f t="shared" si="11"/>
        <v>0</v>
      </c>
      <c r="BH221" s="109">
        <f t="shared" si="12"/>
        <v>0</v>
      </c>
      <c r="BI221" s="109">
        <f t="shared" si="13"/>
        <v>0</v>
      </c>
      <c r="BJ221" s="16" t="s">
        <v>118</v>
      </c>
      <c r="BK221" s="232">
        <f t="shared" si="14"/>
        <v>0</v>
      </c>
      <c r="BL221" s="16" t="s">
        <v>145</v>
      </c>
      <c r="BM221" s="231" t="s">
        <v>358</v>
      </c>
    </row>
    <row r="222" spans="1:65" s="2" customFormat="1" ht="21.75" customHeight="1">
      <c r="A222" s="34"/>
      <c r="B222" s="35"/>
      <c r="C222" s="220" t="s">
        <v>359</v>
      </c>
      <c r="D222" s="220" t="s">
        <v>141</v>
      </c>
      <c r="E222" s="221" t="s">
        <v>360</v>
      </c>
      <c r="F222" s="222" t="s">
        <v>361</v>
      </c>
      <c r="G222" s="223" t="s">
        <v>237</v>
      </c>
      <c r="H222" s="224">
        <v>7</v>
      </c>
      <c r="I222" s="225"/>
      <c r="J222" s="224">
        <f t="shared" si="5"/>
        <v>0</v>
      </c>
      <c r="K222" s="226"/>
      <c r="L222" s="37"/>
      <c r="M222" s="227" t="s">
        <v>1</v>
      </c>
      <c r="N222" s="228" t="s">
        <v>43</v>
      </c>
      <c r="O222" s="71"/>
      <c r="P222" s="229">
        <f t="shared" si="6"/>
        <v>0</v>
      </c>
      <c r="Q222" s="229">
        <v>6.3E-3</v>
      </c>
      <c r="R222" s="229">
        <f t="shared" si="7"/>
        <v>4.41E-2</v>
      </c>
      <c r="S222" s="229">
        <v>0</v>
      </c>
      <c r="T222" s="230">
        <f t="shared" si="8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31" t="s">
        <v>145</v>
      </c>
      <c r="AT222" s="231" t="s">
        <v>141</v>
      </c>
      <c r="AU222" s="231" t="s">
        <v>118</v>
      </c>
      <c r="AY222" s="16" t="s">
        <v>139</v>
      </c>
      <c r="BE222" s="109">
        <f t="shared" si="9"/>
        <v>0</v>
      </c>
      <c r="BF222" s="109">
        <f t="shared" si="10"/>
        <v>0</v>
      </c>
      <c r="BG222" s="109">
        <f t="shared" si="11"/>
        <v>0</v>
      </c>
      <c r="BH222" s="109">
        <f t="shared" si="12"/>
        <v>0</v>
      </c>
      <c r="BI222" s="109">
        <f t="shared" si="13"/>
        <v>0</v>
      </c>
      <c r="BJ222" s="16" t="s">
        <v>118</v>
      </c>
      <c r="BK222" s="232">
        <f t="shared" si="14"/>
        <v>0</v>
      </c>
      <c r="BL222" s="16" t="s">
        <v>145</v>
      </c>
      <c r="BM222" s="231" t="s">
        <v>362</v>
      </c>
    </row>
    <row r="223" spans="1:65" s="2" customFormat="1" ht="21.75" customHeight="1">
      <c r="A223" s="34"/>
      <c r="B223" s="35"/>
      <c r="C223" s="256" t="s">
        <v>363</v>
      </c>
      <c r="D223" s="256" t="s">
        <v>234</v>
      </c>
      <c r="E223" s="257" t="s">
        <v>364</v>
      </c>
      <c r="F223" s="258" t="s">
        <v>365</v>
      </c>
      <c r="G223" s="259" t="s">
        <v>237</v>
      </c>
      <c r="H223" s="260">
        <v>6</v>
      </c>
      <c r="I223" s="261"/>
      <c r="J223" s="260">
        <f t="shared" si="5"/>
        <v>0</v>
      </c>
      <c r="K223" s="262"/>
      <c r="L223" s="263"/>
      <c r="M223" s="264" t="s">
        <v>1</v>
      </c>
      <c r="N223" s="265" t="s">
        <v>43</v>
      </c>
      <c r="O223" s="71"/>
      <c r="P223" s="229">
        <f t="shared" si="6"/>
        <v>0</v>
      </c>
      <c r="Q223" s="229">
        <v>5.2999999999999999E-2</v>
      </c>
      <c r="R223" s="229">
        <f t="shared" si="7"/>
        <v>0.318</v>
      </c>
      <c r="S223" s="229">
        <v>0</v>
      </c>
      <c r="T223" s="230">
        <f t="shared" si="8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31" t="s">
        <v>177</v>
      </c>
      <c r="AT223" s="231" t="s">
        <v>234</v>
      </c>
      <c r="AU223" s="231" t="s">
        <v>118</v>
      </c>
      <c r="AY223" s="16" t="s">
        <v>139</v>
      </c>
      <c r="BE223" s="109">
        <f t="shared" si="9"/>
        <v>0</v>
      </c>
      <c r="BF223" s="109">
        <f t="shared" si="10"/>
        <v>0</v>
      </c>
      <c r="BG223" s="109">
        <f t="shared" si="11"/>
        <v>0</v>
      </c>
      <c r="BH223" s="109">
        <f t="shared" si="12"/>
        <v>0</v>
      </c>
      <c r="BI223" s="109">
        <f t="shared" si="13"/>
        <v>0</v>
      </c>
      <c r="BJ223" s="16" t="s">
        <v>118</v>
      </c>
      <c r="BK223" s="232">
        <f t="shared" si="14"/>
        <v>0</v>
      </c>
      <c r="BL223" s="16" t="s">
        <v>145</v>
      </c>
      <c r="BM223" s="231" t="s">
        <v>366</v>
      </c>
    </row>
    <row r="224" spans="1:65" s="2" customFormat="1" ht="21.75" customHeight="1">
      <c r="A224" s="34"/>
      <c r="B224" s="35"/>
      <c r="C224" s="256" t="s">
        <v>367</v>
      </c>
      <c r="D224" s="256" t="s">
        <v>234</v>
      </c>
      <c r="E224" s="257" t="s">
        <v>368</v>
      </c>
      <c r="F224" s="258" t="s">
        <v>369</v>
      </c>
      <c r="G224" s="259" t="s">
        <v>237</v>
      </c>
      <c r="H224" s="260">
        <v>1</v>
      </c>
      <c r="I224" s="261"/>
      <c r="J224" s="260">
        <f t="shared" si="5"/>
        <v>0</v>
      </c>
      <c r="K224" s="262"/>
      <c r="L224" s="263"/>
      <c r="M224" s="264" t="s">
        <v>1</v>
      </c>
      <c r="N224" s="265" t="s">
        <v>43</v>
      </c>
      <c r="O224" s="71"/>
      <c r="P224" s="229">
        <f t="shared" si="6"/>
        <v>0</v>
      </c>
      <c r="Q224" s="229">
        <v>6.9000000000000006E-2</v>
      </c>
      <c r="R224" s="229">
        <f t="shared" si="7"/>
        <v>6.9000000000000006E-2</v>
      </c>
      <c r="S224" s="229">
        <v>0</v>
      </c>
      <c r="T224" s="230">
        <f t="shared" si="8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31" t="s">
        <v>177</v>
      </c>
      <c r="AT224" s="231" t="s">
        <v>234</v>
      </c>
      <c r="AU224" s="231" t="s">
        <v>118</v>
      </c>
      <c r="AY224" s="16" t="s">
        <v>139</v>
      </c>
      <c r="BE224" s="109">
        <f t="shared" si="9"/>
        <v>0</v>
      </c>
      <c r="BF224" s="109">
        <f t="shared" si="10"/>
        <v>0</v>
      </c>
      <c r="BG224" s="109">
        <f t="shared" si="11"/>
        <v>0</v>
      </c>
      <c r="BH224" s="109">
        <f t="shared" si="12"/>
        <v>0</v>
      </c>
      <c r="BI224" s="109">
        <f t="shared" si="13"/>
        <v>0</v>
      </c>
      <c r="BJ224" s="16" t="s">
        <v>118</v>
      </c>
      <c r="BK224" s="232">
        <f t="shared" si="14"/>
        <v>0</v>
      </c>
      <c r="BL224" s="16" t="s">
        <v>145</v>
      </c>
      <c r="BM224" s="231" t="s">
        <v>370</v>
      </c>
    </row>
    <row r="225" spans="1:65" s="2" customFormat="1" ht="21.75" customHeight="1">
      <c r="A225" s="34"/>
      <c r="B225" s="35"/>
      <c r="C225" s="220" t="s">
        <v>371</v>
      </c>
      <c r="D225" s="220" t="s">
        <v>141</v>
      </c>
      <c r="E225" s="221" t="s">
        <v>372</v>
      </c>
      <c r="F225" s="222" t="s">
        <v>373</v>
      </c>
      <c r="G225" s="223" t="s">
        <v>237</v>
      </c>
      <c r="H225" s="224">
        <v>1</v>
      </c>
      <c r="I225" s="225"/>
      <c r="J225" s="224">
        <f t="shared" si="5"/>
        <v>0</v>
      </c>
      <c r="K225" s="226"/>
      <c r="L225" s="37"/>
      <c r="M225" s="227" t="s">
        <v>1</v>
      </c>
      <c r="N225" s="228" t="s">
        <v>43</v>
      </c>
      <c r="O225" s="71"/>
      <c r="P225" s="229">
        <f t="shared" si="6"/>
        <v>0</v>
      </c>
      <c r="Q225" s="229">
        <v>0.17205000000000001</v>
      </c>
      <c r="R225" s="229">
        <f t="shared" si="7"/>
        <v>0.17205000000000001</v>
      </c>
      <c r="S225" s="229">
        <v>0</v>
      </c>
      <c r="T225" s="230">
        <f t="shared" si="8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31" t="s">
        <v>223</v>
      </c>
      <c r="AT225" s="231" t="s">
        <v>141</v>
      </c>
      <c r="AU225" s="231" t="s">
        <v>118</v>
      </c>
      <c r="AY225" s="16" t="s">
        <v>139</v>
      </c>
      <c r="BE225" s="109">
        <f t="shared" si="9"/>
        <v>0</v>
      </c>
      <c r="BF225" s="109">
        <f t="shared" si="10"/>
        <v>0</v>
      </c>
      <c r="BG225" s="109">
        <f t="shared" si="11"/>
        <v>0</v>
      </c>
      <c r="BH225" s="109">
        <f t="shared" si="12"/>
        <v>0</v>
      </c>
      <c r="BI225" s="109">
        <f t="shared" si="13"/>
        <v>0</v>
      </c>
      <c r="BJ225" s="16" t="s">
        <v>118</v>
      </c>
      <c r="BK225" s="232">
        <f t="shared" si="14"/>
        <v>0</v>
      </c>
      <c r="BL225" s="16" t="s">
        <v>223</v>
      </c>
      <c r="BM225" s="231" t="s">
        <v>374</v>
      </c>
    </row>
    <row r="226" spans="1:65" s="2" customFormat="1" ht="21.75" customHeight="1">
      <c r="A226" s="34"/>
      <c r="B226" s="35"/>
      <c r="C226" s="220" t="s">
        <v>375</v>
      </c>
      <c r="D226" s="220" t="s">
        <v>141</v>
      </c>
      <c r="E226" s="221" t="s">
        <v>376</v>
      </c>
      <c r="F226" s="222" t="s">
        <v>377</v>
      </c>
      <c r="G226" s="223" t="s">
        <v>237</v>
      </c>
      <c r="H226" s="224">
        <v>4</v>
      </c>
      <c r="I226" s="225"/>
      <c r="J226" s="224">
        <f t="shared" si="5"/>
        <v>0</v>
      </c>
      <c r="K226" s="226"/>
      <c r="L226" s="37"/>
      <c r="M226" s="227" t="s">
        <v>1</v>
      </c>
      <c r="N226" s="228" t="s">
        <v>43</v>
      </c>
      <c r="O226" s="71"/>
      <c r="P226" s="229">
        <f t="shared" si="6"/>
        <v>0</v>
      </c>
      <c r="Q226" s="229">
        <v>0</v>
      </c>
      <c r="R226" s="229">
        <f t="shared" si="7"/>
        <v>0</v>
      </c>
      <c r="S226" s="229">
        <v>0</v>
      </c>
      <c r="T226" s="230">
        <f t="shared" si="8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31" t="s">
        <v>223</v>
      </c>
      <c r="AT226" s="231" t="s">
        <v>141</v>
      </c>
      <c r="AU226" s="231" t="s">
        <v>118</v>
      </c>
      <c r="AY226" s="16" t="s">
        <v>139</v>
      </c>
      <c r="BE226" s="109">
        <f t="shared" si="9"/>
        <v>0</v>
      </c>
      <c r="BF226" s="109">
        <f t="shared" si="10"/>
        <v>0</v>
      </c>
      <c r="BG226" s="109">
        <f t="shared" si="11"/>
        <v>0</v>
      </c>
      <c r="BH226" s="109">
        <f t="shared" si="12"/>
        <v>0</v>
      </c>
      <c r="BI226" s="109">
        <f t="shared" si="13"/>
        <v>0</v>
      </c>
      <c r="BJ226" s="16" t="s">
        <v>118</v>
      </c>
      <c r="BK226" s="232">
        <f t="shared" si="14"/>
        <v>0</v>
      </c>
      <c r="BL226" s="16" t="s">
        <v>223</v>
      </c>
      <c r="BM226" s="231" t="s">
        <v>378</v>
      </c>
    </row>
    <row r="227" spans="1:65" s="12" customFormat="1" ht="22.9" customHeight="1">
      <c r="B227" s="204"/>
      <c r="C227" s="205"/>
      <c r="D227" s="206" t="s">
        <v>76</v>
      </c>
      <c r="E227" s="218" t="s">
        <v>183</v>
      </c>
      <c r="F227" s="218" t="s">
        <v>379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SUM(P228:P263)</f>
        <v>0</v>
      </c>
      <c r="Q227" s="212"/>
      <c r="R227" s="213">
        <f>SUM(R228:R263)</f>
        <v>1.6099999999999999E-3</v>
      </c>
      <c r="S227" s="212"/>
      <c r="T227" s="214">
        <f>SUM(T228:T263)</f>
        <v>20.404700000000005</v>
      </c>
      <c r="AR227" s="215" t="s">
        <v>82</v>
      </c>
      <c r="AT227" s="216" t="s">
        <v>76</v>
      </c>
      <c r="AU227" s="216" t="s">
        <v>82</v>
      </c>
      <c r="AY227" s="215" t="s">
        <v>139</v>
      </c>
      <c r="BK227" s="217">
        <f>SUM(BK228:BK263)</f>
        <v>0</v>
      </c>
    </row>
    <row r="228" spans="1:65" s="2" customFormat="1" ht="21.75" customHeight="1">
      <c r="A228" s="34"/>
      <c r="B228" s="35"/>
      <c r="C228" s="220" t="s">
        <v>380</v>
      </c>
      <c r="D228" s="220" t="s">
        <v>141</v>
      </c>
      <c r="E228" s="221" t="s">
        <v>381</v>
      </c>
      <c r="F228" s="222" t="s">
        <v>382</v>
      </c>
      <c r="G228" s="223" t="s">
        <v>206</v>
      </c>
      <c r="H228" s="224">
        <v>17.100000000000001</v>
      </c>
      <c r="I228" s="225"/>
      <c r="J228" s="224">
        <f>ROUND(I228*H228,3)</f>
        <v>0</v>
      </c>
      <c r="K228" s="226"/>
      <c r="L228" s="37"/>
      <c r="M228" s="227" t="s">
        <v>1</v>
      </c>
      <c r="N228" s="228" t="s">
        <v>43</v>
      </c>
      <c r="O228" s="71"/>
      <c r="P228" s="229">
        <f>O228*H228</f>
        <v>0</v>
      </c>
      <c r="Q228" s="229">
        <v>0</v>
      </c>
      <c r="R228" s="229">
        <f>Q228*H228</f>
        <v>0</v>
      </c>
      <c r="S228" s="229">
        <v>0.26</v>
      </c>
      <c r="T228" s="230">
        <f>S228*H228</f>
        <v>4.4460000000000006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31" t="s">
        <v>145</v>
      </c>
      <c r="AT228" s="231" t="s">
        <v>141</v>
      </c>
      <c r="AU228" s="231" t="s">
        <v>118</v>
      </c>
      <c r="AY228" s="16" t="s">
        <v>139</v>
      </c>
      <c r="BE228" s="109">
        <f>IF(N228="základná",J228,0)</f>
        <v>0</v>
      </c>
      <c r="BF228" s="109">
        <f>IF(N228="znížená",J228,0)</f>
        <v>0</v>
      </c>
      <c r="BG228" s="109">
        <f>IF(N228="zákl. prenesená",J228,0)</f>
        <v>0</v>
      </c>
      <c r="BH228" s="109">
        <f>IF(N228="zníž. prenesená",J228,0)</f>
        <v>0</v>
      </c>
      <c r="BI228" s="109">
        <f>IF(N228="nulová",J228,0)</f>
        <v>0</v>
      </c>
      <c r="BJ228" s="16" t="s">
        <v>118</v>
      </c>
      <c r="BK228" s="232">
        <f>ROUND(I228*H228,3)</f>
        <v>0</v>
      </c>
      <c r="BL228" s="16" t="s">
        <v>145</v>
      </c>
      <c r="BM228" s="231" t="s">
        <v>383</v>
      </c>
    </row>
    <row r="229" spans="1:65" s="13" customFormat="1" ht="11.25">
      <c r="B229" s="233"/>
      <c r="C229" s="234"/>
      <c r="D229" s="235" t="s">
        <v>147</v>
      </c>
      <c r="E229" s="236" t="s">
        <v>1</v>
      </c>
      <c r="F229" s="237" t="s">
        <v>227</v>
      </c>
      <c r="G229" s="234"/>
      <c r="H229" s="238">
        <v>17.100000000000001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147</v>
      </c>
      <c r="AU229" s="244" t="s">
        <v>118</v>
      </c>
      <c r="AV229" s="13" t="s">
        <v>118</v>
      </c>
      <c r="AW229" s="13" t="s">
        <v>30</v>
      </c>
      <c r="AX229" s="13" t="s">
        <v>82</v>
      </c>
      <c r="AY229" s="244" t="s">
        <v>139</v>
      </c>
    </row>
    <row r="230" spans="1:65" s="2" customFormat="1" ht="21.75" customHeight="1">
      <c r="A230" s="34"/>
      <c r="B230" s="35"/>
      <c r="C230" s="220" t="s">
        <v>384</v>
      </c>
      <c r="D230" s="220" t="s">
        <v>141</v>
      </c>
      <c r="E230" s="221" t="s">
        <v>385</v>
      </c>
      <c r="F230" s="222" t="s">
        <v>386</v>
      </c>
      <c r="G230" s="223" t="s">
        <v>206</v>
      </c>
      <c r="H230" s="224">
        <v>17.100000000000001</v>
      </c>
      <c r="I230" s="225"/>
      <c r="J230" s="224">
        <f>ROUND(I230*H230,3)</f>
        <v>0</v>
      </c>
      <c r="K230" s="226"/>
      <c r="L230" s="37"/>
      <c r="M230" s="227" t="s">
        <v>1</v>
      </c>
      <c r="N230" s="228" t="s">
        <v>43</v>
      </c>
      <c r="O230" s="71"/>
      <c r="P230" s="229">
        <f>O230*H230</f>
        <v>0</v>
      </c>
      <c r="Q230" s="229">
        <v>0</v>
      </c>
      <c r="R230" s="229">
        <f>Q230*H230</f>
        <v>0</v>
      </c>
      <c r="S230" s="229">
        <v>0.22500000000000001</v>
      </c>
      <c r="T230" s="230">
        <f>S230*H230</f>
        <v>3.8475000000000006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31" t="s">
        <v>145</v>
      </c>
      <c r="AT230" s="231" t="s">
        <v>141</v>
      </c>
      <c r="AU230" s="231" t="s">
        <v>118</v>
      </c>
      <c r="AY230" s="16" t="s">
        <v>139</v>
      </c>
      <c r="BE230" s="109">
        <f>IF(N230="základná",J230,0)</f>
        <v>0</v>
      </c>
      <c r="BF230" s="109">
        <f>IF(N230="znížená",J230,0)</f>
        <v>0</v>
      </c>
      <c r="BG230" s="109">
        <f>IF(N230="zákl. prenesená",J230,0)</f>
        <v>0</v>
      </c>
      <c r="BH230" s="109">
        <f>IF(N230="zníž. prenesená",J230,0)</f>
        <v>0</v>
      </c>
      <c r="BI230" s="109">
        <f>IF(N230="nulová",J230,0)</f>
        <v>0</v>
      </c>
      <c r="BJ230" s="16" t="s">
        <v>118</v>
      </c>
      <c r="BK230" s="232">
        <f>ROUND(I230*H230,3)</f>
        <v>0</v>
      </c>
      <c r="BL230" s="16" t="s">
        <v>145</v>
      </c>
      <c r="BM230" s="231" t="s">
        <v>387</v>
      </c>
    </row>
    <row r="231" spans="1:65" s="13" customFormat="1" ht="11.25">
      <c r="B231" s="233"/>
      <c r="C231" s="234"/>
      <c r="D231" s="235" t="s">
        <v>147</v>
      </c>
      <c r="E231" s="236" t="s">
        <v>1</v>
      </c>
      <c r="F231" s="237" t="s">
        <v>388</v>
      </c>
      <c r="G231" s="234"/>
      <c r="H231" s="238">
        <v>17.100000000000001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147</v>
      </c>
      <c r="AU231" s="244" t="s">
        <v>118</v>
      </c>
      <c r="AV231" s="13" t="s">
        <v>118</v>
      </c>
      <c r="AW231" s="13" t="s">
        <v>30</v>
      </c>
      <c r="AX231" s="13" t="s">
        <v>82</v>
      </c>
      <c r="AY231" s="244" t="s">
        <v>139</v>
      </c>
    </row>
    <row r="232" spans="1:65" s="2" customFormat="1" ht="21.75" customHeight="1">
      <c r="A232" s="34"/>
      <c r="B232" s="35"/>
      <c r="C232" s="220" t="s">
        <v>389</v>
      </c>
      <c r="D232" s="220" t="s">
        <v>141</v>
      </c>
      <c r="E232" s="221" t="s">
        <v>390</v>
      </c>
      <c r="F232" s="222" t="s">
        <v>391</v>
      </c>
      <c r="G232" s="223" t="s">
        <v>206</v>
      </c>
      <c r="H232" s="224">
        <v>11.5</v>
      </c>
      <c r="I232" s="225"/>
      <c r="J232" s="224">
        <f>ROUND(I232*H232,3)</f>
        <v>0</v>
      </c>
      <c r="K232" s="226"/>
      <c r="L232" s="37"/>
      <c r="M232" s="227" t="s">
        <v>1</v>
      </c>
      <c r="N232" s="228" t="s">
        <v>43</v>
      </c>
      <c r="O232" s="71"/>
      <c r="P232" s="229">
        <f>O232*H232</f>
        <v>0</v>
      </c>
      <c r="Q232" s="229">
        <v>0</v>
      </c>
      <c r="R232" s="229">
        <f>Q232*H232</f>
        <v>0</v>
      </c>
      <c r="S232" s="229">
        <v>0.5</v>
      </c>
      <c r="T232" s="230">
        <f>S232*H232</f>
        <v>5.75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31" t="s">
        <v>145</v>
      </c>
      <c r="AT232" s="231" t="s">
        <v>141</v>
      </c>
      <c r="AU232" s="231" t="s">
        <v>118</v>
      </c>
      <c r="AY232" s="16" t="s">
        <v>139</v>
      </c>
      <c r="BE232" s="109">
        <f>IF(N232="základná",J232,0)</f>
        <v>0</v>
      </c>
      <c r="BF232" s="109">
        <f>IF(N232="znížená",J232,0)</f>
        <v>0</v>
      </c>
      <c r="BG232" s="109">
        <f>IF(N232="zákl. prenesená",J232,0)</f>
        <v>0</v>
      </c>
      <c r="BH232" s="109">
        <f>IF(N232="zníž. prenesená",J232,0)</f>
        <v>0</v>
      </c>
      <c r="BI232" s="109">
        <f>IF(N232="nulová",J232,0)</f>
        <v>0</v>
      </c>
      <c r="BJ232" s="16" t="s">
        <v>118</v>
      </c>
      <c r="BK232" s="232">
        <f>ROUND(I232*H232,3)</f>
        <v>0</v>
      </c>
      <c r="BL232" s="16" t="s">
        <v>145</v>
      </c>
      <c r="BM232" s="231" t="s">
        <v>392</v>
      </c>
    </row>
    <row r="233" spans="1:65" s="13" customFormat="1" ht="11.25">
      <c r="B233" s="233"/>
      <c r="C233" s="234"/>
      <c r="D233" s="235" t="s">
        <v>147</v>
      </c>
      <c r="E233" s="236" t="s">
        <v>1</v>
      </c>
      <c r="F233" s="237" t="s">
        <v>393</v>
      </c>
      <c r="G233" s="234"/>
      <c r="H233" s="238">
        <v>11.5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147</v>
      </c>
      <c r="AU233" s="244" t="s">
        <v>118</v>
      </c>
      <c r="AV233" s="13" t="s">
        <v>118</v>
      </c>
      <c r="AW233" s="13" t="s">
        <v>30</v>
      </c>
      <c r="AX233" s="13" t="s">
        <v>82</v>
      </c>
      <c r="AY233" s="244" t="s">
        <v>139</v>
      </c>
    </row>
    <row r="234" spans="1:65" s="2" customFormat="1" ht="21.75" customHeight="1">
      <c r="A234" s="34"/>
      <c r="B234" s="35"/>
      <c r="C234" s="220" t="s">
        <v>394</v>
      </c>
      <c r="D234" s="220" t="s">
        <v>141</v>
      </c>
      <c r="E234" s="221" t="s">
        <v>395</v>
      </c>
      <c r="F234" s="222" t="s">
        <v>396</v>
      </c>
      <c r="G234" s="223" t="s">
        <v>231</v>
      </c>
      <c r="H234" s="224">
        <v>14</v>
      </c>
      <c r="I234" s="225"/>
      <c r="J234" s="224">
        <f>ROUND(I234*H234,3)</f>
        <v>0</v>
      </c>
      <c r="K234" s="226"/>
      <c r="L234" s="37"/>
      <c r="M234" s="227" t="s">
        <v>1</v>
      </c>
      <c r="N234" s="228" t="s">
        <v>43</v>
      </c>
      <c r="O234" s="71"/>
      <c r="P234" s="229">
        <f>O234*H234</f>
        <v>0</v>
      </c>
      <c r="Q234" s="229">
        <v>0</v>
      </c>
      <c r="R234" s="229">
        <f>Q234*H234</f>
        <v>0</v>
      </c>
      <c r="S234" s="229">
        <v>0.04</v>
      </c>
      <c r="T234" s="230">
        <f>S234*H234</f>
        <v>0.56000000000000005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31" t="s">
        <v>145</v>
      </c>
      <c r="AT234" s="231" t="s">
        <v>141</v>
      </c>
      <c r="AU234" s="231" t="s">
        <v>118</v>
      </c>
      <c r="AY234" s="16" t="s">
        <v>139</v>
      </c>
      <c r="BE234" s="109">
        <f>IF(N234="základná",J234,0)</f>
        <v>0</v>
      </c>
      <c r="BF234" s="109">
        <f>IF(N234="znížená",J234,0)</f>
        <v>0</v>
      </c>
      <c r="BG234" s="109">
        <f>IF(N234="zákl. prenesená",J234,0)</f>
        <v>0</v>
      </c>
      <c r="BH234" s="109">
        <f>IF(N234="zníž. prenesená",J234,0)</f>
        <v>0</v>
      </c>
      <c r="BI234" s="109">
        <f>IF(N234="nulová",J234,0)</f>
        <v>0</v>
      </c>
      <c r="BJ234" s="16" t="s">
        <v>118</v>
      </c>
      <c r="BK234" s="232">
        <f>ROUND(I234*H234,3)</f>
        <v>0</v>
      </c>
      <c r="BL234" s="16" t="s">
        <v>145</v>
      </c>
      <c r="BM234" s="231" t="s">
        <v>397</v>
      </c>
    </row>
    <row r="235" spans="1:65" s="13" customFormat="1" ht="11.25">
      <c r="B235" s="233"/>
      <c r="C235" s="234"/>
      <c r="D235" s="235" t="s">
        <v>147</v>
      </c>
      <c r="E235" s="236" t="s">
        <v>1</v>
      </c>
      <c r="F235" s="237" t="s">
        <v>398</v>
      </c>
      <c r="G235" s="234"/>
      <c r="H235" s="238">
        <v>14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147</v>
      </c>
      <c r="AU235" s="244" t="s">
        <v>118</v>
      </c>
      <c r="AV235" s="13" t="s">
        <v>118</v>
      </c>
      <c r="AW235" s="13" t="s">
        <v>30</v>
      </c>
      <c r="AX235" s="13" t="s">
        <v>82</v>
      </c>
      <c r="AY235" s="244" t="s">
        <v>139</v>
      </c>
    </row>
    <row r="236" spans="1:65" s="2" customFormat="1" ht="21.75" customHeight="1">
      <c r="A236" s="34"/>
      <c r="B236" s="35"/>
      <c r="C236" s="220" t="s">
        <v>399</v>
      </c>
      <c r="D236" s="220" t="s">
        <v>141</v>
      </c>
      <c r="E236" s="221" t="s">
        <v>400</v>
      </c>
      <c r="F236" s="222" t="s">
        <v>401</v>
      </c>
      <c r="G236" s="223" t="s">
        <v>231</v>
      </c>
      <c r="H236" s="224">
        <v>23</v>
      </c>
      <c r="I236" s="225"/>
      <c r="J236" s="224">
        <f>ROUND(I236*H236,3)</f>
        <v>0</v>
      </c>
      <c r="K236" s="226"/>
      <c r="L236" s="37"/>
      <c r="M236" s="227" t="s">
        <v>1</v>
      </c>
      <c r="N236" s="228" t="s">
        <v>43</v>
      </c>
      <c r="O236" s="71"/>
      <c r="P236" s="229">
        <f>O236*H236</f>
        <v>0</v>
      </c>
      <c r="Q236" s="229">
        <v>6.9999999999999994E-5</v>
      </c>
      <c r="R236" s="229">
        <f>Q236*H236</f>
        <v>1.6099999999999999E-3</v>
      </c>
      <c r="S236" s="229">
        <v>0</v>
      </c>
      <c r="T236" s="230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31" t="s">
        <v>145</v>
      </c>
      <c r="AT236" s="231" t="s">
        <v>141</v>
      </c>
      <c r="AU236" s="231" t="s">
        <v>118</v>
      </c>
      <c r="AY236" s="16" t="s">
        <v>139</v>
      </c>
      <c r="BE236" s="109">
        <f>IF(N236="základná",J236,0)</f>
        <v>0</v>
      </c>
      <c r="BF236" s="109">
        <f>IF(N236="znížená",J236,0)</f>
        <v>0</v>
      </c>
      <c r="BG236" s="109">
        <f>IF(N236="zákl. prenesená",J236,0)</f>
        <v>0</v>
      </c>
      <c r="BH236" s="109">
        <f>IF(N236="zníž. prenesená",J236,0)</f>
        <v>0</v>
      </c>
      <c r="BI236" s="109">
        <f>IF(N236="nulová",J236,0)</f>
        <v>0</v>
      </c>
      <c r="BJ236" s="16" t="s">
        <v>118</v>
      </c>
      <c r="BK236" s="232">
        <f>ROUND(I236*H236,3)</f>
        <v>0</v>
      </c>
      <c r="BL236" s="16" t="s">
        <v>145</v>
      </c>
      <c r="BM236" s="231" t="s">
        <v>402</v>
      </c>
    </row>
    <row r="237" spans="1:65" s="13" customFormat="1" ht="11.25">
      <c r="B237" s="233"/>
      <c r="C237" s="234"/>
      <c r="D237" s="235" t="s">
        <v>147</v>
      </c>
      <c r="E237" s="236" t="s">
        <v>1</v>
      </c>
      <c r="F237" s="237" t="s">
        <v>403</v>
      </c>
      <c r="G237" s="234"/>
      <c r="H237" s="238">
        <v>23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147</v>
      </c>
      <c r="AU237" s="244" t="s">
        <v>118</v>
      </c>
      <c r="AV237" s="13" t="s">
        <v>118</v>
      </c>
      <c r="AW237" s="13" t="s">
        <v>30</v>
      </c>
      <c r="AX237" s="13" t="s">
        <v>82</v>
      </c>
      <c r="AY237" s="244" t="s">
        <v>139</v>
      </c>
    </row>
    <row r="238" spans="1:65" s="2" customFormat="1" ht="21.75" customHeight="1">
      <c r="A238" s="34"/>
      <c r="B238" s="35"/>
      <c r="C238" s="220" t="s">
        <v>404</v>
      </c>
      <c r="D238" s="220" t="s">
        <v>141</v>
      </c>
      <c r="E238" s="221" t="s">
        <v>405</v>
      </c>
      <c r="F238" s="222" t="s">
        <v>406</v>
      </c>
      <c r="G238" s="223" t="s">
        <v>237</v>
      </c>
      <c r="H238" s="224">
        <v>3</v>
      </c>
      <c r="I238" s="225"/>
      <c r="J238" s="224">
        <f>ROUND(I238*H238,3)</f>
        <v>0</v>
      </c>
      <c r="K238" s="226"/>
      <c r="L238" s="37"/>
      <c r="M238" s="227" t="s">
        <v>1</v>
      </c>
      <c r="N238" s="228" t="s">
        <v>43</v>
      </c>
      <c r="O238" s="71"/>
      <c r="P238" s="229">
        <f>O238*H238</f>
        <v>0</v>
      </c>
      <c r="Q238" s="229">
        <v>0</v>
      </c>
      <c r="R238" s="229">
        <f>Q238*H238</f>
        <v>0</v>
      </c>
      <c r="S238" s="229">
        <v>1</v>
      </c>
      <c r="T238" s="230">
        <f>S238*H238</f>
        <v>3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31" t="s">
        <v>145</v>
      </c>
      <c r="AT238" s="231" t="s">
        <v>141</v>
      </c>
      <c r="AU238" s="231" t="s">
        <v>118</v>
      </c>
      <c r="AY238" s="16" t="s">
        <v>139</v>
      </c>
      <c r="BE238" s="109">
        <f>IF(N238="základná",J238,0)</f>
        <v>0</v>
      </c>
      <c r="BF238" s="109">
        <f>IF(N238="znížená",J238,0)</f>
        <v>0</v>
      </c>
      <c r="BG238" s="109">
        <f>IF(N238="zákl. prenesená",J238,0)</f>
        <v>0</v>
      </c>
      <c r="BH238" s="109">
        <f>IF(N238="zníž. prenesená",J238,0)</f>
        <v>0</v>
      </c>
      <c r="BI238" s="109">
        <f>IF(N238="nulová",J238,0)</f>
        <v>0</v>
      </c>
      <c r="BJ238" s="16" t="s">
        <v>118</v>
      </c>
      <c r="BK238" s="232">
        <f>ROUND(I238*H238,3)</f>
        <v>0</v>
      </c>
      <c r="BL238" s="16" t="s">
        <v>145</v>
      </c>
      <c r="BM238" s="231" t="s">
        <v>407</v>
      </c>
    </row>
    <row r="239" spans="1:65" s="2" customFormat="1" ht="33" customHeight="1">
      <c r="A239" s="34"/>
      <c r="B239" s="35"/>
      <c r="C239" s="220" t="s">
        <v>408</v>
      </c>
      <c r="D239" s="220" t="s">
        <v>141</v>
      </c>
      <c r="E239" s="221" t="s">
        <v>409</v>
      </c>
      <c r="F239" s="222" t="s">
        <v>410</v>
      </c>
      <c r="G239" s="223" t="s">
        <v>144</v>
      </c>
      <c r="H239" s="224">
        <v>1.032</v>
      </c>
      <c r="I239" s="225"/>
      <c r="J239" s="224">
        <f>ROUND(I239*H239,3)</f>
        <v>0</v>
      </c>
      <c r="K239" s="226"/>
      <c r="L239" s="37"/>
      <c r="M239" s="227" t="s">
        <v>1</v>
      </c>
      <c r="N239" s="228" t="s">
        <v>43</v>
      </c>
      <c r="O239" s="71"/>
      <c r="P239" s="229">
        <f>O239*H239</f>
        <v>0</v>
      </c>
      <c r="Q239" s="229">
        <v>0</v>
      </c>
      <c r="R239" s="229">
        <f>Q239*H239</f>
        <v>0</v>
      </c>
      <c r="S239" s="229">
        <v>2.2000000000000002</v>
      </c>
      <c r="T239" s="230">
        <f>S239*H239</f>
        <v>2.2704000000000004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31" t="s">
        <v>145</v>
      </c>
      <c r="AT239" s="231" t="s">
        <v>141</v>
      </c>
      <c r="AU239" s="231" t="s">
        <v>118</v>
      </c>
      <c r="AY239" s="16" t="s">
        <v>139</v>
      </c>
      <c r="BE239" s="109">
        <f>IF(N239="základná",J239,0)</f>
        <v>0</v>
      </c>
      <c r="BF239" s="109">
        <f>IF(N239="znížená",J239,0)</f>
        <v>0</v>
      </c>
      <c r="BG239" s="109">
        <f>IF(N239="zákl. prenesená",J239,0)</f>
        <v>0</v>
      </c>
      <c r="BH239" s="109">
        <f>IF(N239="zníž. prenesená",J239,0)</f>
        <v>0</v>
      </c>
      <c r="BI239" s="109">
        <f>IF(N239="nulová",J239,0)</f>
        <v>0</v>
      </c>
      <c r="BJ239" s="16" t="s">
        <v>118</v>
      </c>
      <c r="BK239" s="232">
        <f>ROUND(I239*H239,3)</f>
        <v>0</v>
      </c>
      <c r="BL239" s="16" t="s">
        <v>145</v>
      </c>
      <c r="BM239" s="231" t="s">
        <v>411</v>
      </c>
    </row>
    <row r="240" spans="1:65" s="13" customFormat="1" ht="11.25">
      <c r="B240" s="233"/>
      <c r="C240" s="234"/>
      <c r="D240" s="235" t="s">
        <v>147</v>
      </c>
      <c r="E240" s="236" t="s">
        <v>1</v>
      </c>
      <c r="F240" s="237" t="s">
        <v>248</v>
      </c>
      <c r="G240" s="234"/>
      <c r="H240" s="238">
        <v>0.4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AT240" s="244" t="s">
        <v>147</v>
      </c>
      <c r="AU240" s="244" t="s">
        <v>118</v>
      </c>
      <c r="AV240" s="13" t="s">
        <v>118</v>
      </c>
      <c r="AW240" s="13" t="s">
        <v>30</v>
      </c>
      <c r="AX240" s="13" t="s">
        <v>77</v>
      </c>
      <c r="AY240" s="244" t="s">
        <v>139</v>
      </c>
    </row>
    <row r="241" spans="1:65" s="13" customFormat="1" ht="11.25">
      <c r="B241" s="233"/>
      <c r="C241" s="234"/>
      <c r="D241" s="235" t="s">
        <v>147</v>
      </c>
      <c r="E241" s="236" t="s">
        <v>1</v>
      </c>
      <c r="F241" s="237" t="s">
        <v>249</v>
      </c>
      <c r="G241" s="234"/>
      <c r="H241" s="238">
        <v>0.432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147</v>
      </c>
      <c r="AU241" s="244" t="s">
        <v>118</v>
      </c>
      <c r="AV241" s="13" t="s">
        <v>118</v>
      </c>
      <c r="AW241" s="13" t="s">
        <v>30</v>
      </c>
      <c r="AX241" s="13" t="s">
        <v>77</v>
      </c>
      <c r="AY241" s="244" t="s">
        <v>139</v>
      </c>
    </row>
    <row r="242" spans="1:65" s="13" customFormat="1" ht="11.25">
      <c r="B242" s="233"/>
      <c r="C242" s="234"/>
      <c r="D242" s="235" t="s">
        <v>147</v>
      </c>
      <c r="E242" s="236" t="s">
        <v>1</v>
      </c>
      <c r="F242" s="237" t="s">
        <v>250</v>
      </c>
      <c r="G242" s="234"/>
      <c r="H242" s="238">
        <v>0.2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147</v>
      </c>
      <c r="AU242" s="244" t="s">
        <v>118</v>
      </c>
      <c r="AV242" s="13" t="s">
        <v>118</v>
      </c>
      <c r="AW242" s="13" t="s">
        <v>30</v>
      </c>
      <c r="AX242" s="13" t="s">
        <v>77</v>
      </c>
      <c r="AY242" s="244" t="s">
        <v>139</v>
      </c>
    </row>
    <row r="243" spans="1:65" s="14" customFormat="1" ht="11.25">
      <c r="B243" s="245"/>
      <c r="C243" s="246"/>
      <c r="D243" s="235" t="s">
        <v>147</v>
      </c>
      <c r="E243" s="247" t="s">
        <v>1</v>
      </c>
      <c r="F243" s="248" t="s">
        <v>154</v>
      </c>
      <c r="G243" s="246"/>
      <c r="H243" s="249">
        <v>1.032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AT243" s="255" t="s">
        <v>147</v>
      </c>
      <c r="AU243" s="255" t="s">
        <v>118</v>
      </c>
      <c r="AV243" s="14" t="s">
        <v>145</v>
      </c>
      <c r="AW243" s="14" t="s">
        <v>30</v>
      </c>
      <c r="AX243" s="14" t="s">
        <v>82</v>
      </c>
      <c r="AY243" s="255" t="s">
        <v>139</v>
      </c>
    </row>
    <row r="244" spans="1:65" s="2" customFormat="1" ht="21.75" customHeight="1">
      <c r="A244" s="34"/>
      <c r="B244" s="35"/>
      <c r="C244" s="220" t="s">
        <v>412</v>
      </c>
      <c r="D244" s="220" t="s">
        <v>141</v>
      </c>
      <c r="E244" s="221" t="s">
        <v>413</v>
      </c>
      <c r="F244" s="222" t="s">
        <v>414</v>
      </c>
      <c r="G244" s="223" t="s">
        <v>206</v>
      </c>
      <c r="H244" s="224">
        <v>7.74</v>
      </c>
      <c r="I244" s="225"/>
      <c r="J244" s="224">
        <f>ROUND(I244*H244,3)</f>
        <v>0</v>
      </c>
      <c r="K244" s="226"/>
      <c r="L244" s="37"/>
      <c r="M244" s="227" t="s">
        <v>1</v>
      </c>
      <c r="N244" s="228" t="s">
        <v>43</v>
      </c>
      <c r="O244" s="71"/>
      <c r="P244" s="229">
        <f>O244*H244</f>
        <v>0</v>
      </c>
      <c r="Q244" s="229">
        <v>0</v>
      </c>
      <c r="R244" s="229">
        <f>Q244*H244</f>
        <v>0</v>
      </c>
      <c r="S244" s="229">
        <v>0.02</v>
      </c>
      <c r="T244" s="230">
        <f>S244*H244</f>
        <v>0.15480000000000002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31" t="s">
        <v>145</v>
      </c>
      <c r="AT244" s="231" t="s">
        <v>141</v>
      </c>
      <c r="AU244" s="231" t="s">
        <v>118</v>
      </c>
      <c r="AY244" s="16" t="s">
        <v>139</v>
      </c>
      <c r="BE244" s="109">
        <f>IF(N244="základná",J244,0)</f>
        <v>0</v>
      </c>
      <c r="BF244" s="109">
        <f>IF(N244="znížená",J244,0)</f>
        <v>0</v>
      </c>
      <c r="BG244" s="109">
        <f>IF(N244="zákl. prenesená",J244,0)</f>
        <v>0</v>
      </c>
      <c r="BH244" s="109">
        <f>IF(N244="zníž. prenesená",J244,0)</f>
        <v>0</v>
      </c>
      <c r="BI244" s="109">
        <f>IF(N244="nulová",J244,0)</f>
        <v>0</v>
      </c>
      <c r="BJ244" s="16" t="s">
        <v>118</v>
      </c>
      <c r="BK244" s="232">
        <f>ROUND(I244*H244,3)</f>
        <v>0</v>
      </c>
      <c r="BL244" s="16" t="s">
        <v>145</v>
      </c>
      <c r="BM244" s="231" t="s">
        <v>415</v>
      </c>
    </row>
    <row r="245" spans="1:65" s="13" customFormat="1" ht="11.25">
      <c r="B245" s="233"/>
      <c r="C245" s="234"/>
      <c r="D245" s="235" t="s">
        <v>147</v>
      </c>
      <c r="E245" s="236" t="s">
        <v>1</v>
      </c>
      <c r="F245" s="237" t="s">
        <v>416</v>
      </c>
      <c r="G245" s="234"/>
      <c r="H245" s="238">
        <v>2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147</v>
      </c>
      <c r="AU245" s="244" t="s">
        <v>118</v>
      </c>
      <c r="AV245" s="13" t="s">
        <v>118</v>
      </c>
      <c r="AW245" s="13" t="s">
        <v>30</v>
      </c>
      <c r="AX245" s="13" t="s">
        <v>77</v>
      </c>
      <c r="AY245" s="244" t="s">
        <v>139</v>
      </c>
    </row>
    <row r="246" spans="1:65" s="13" customFormat="1" ht="11.25">
      <c r="B246" s="233"/>
      <c r="C246" s="234"/>
      <c r="D246" s="235" t="s">
        <v>147</v>
      </c>
      <c r="E246" s="236" t="s">
        <v>1</v>
      </c>
      <c r="F246" s="237" t="s">
        <v>417</v>
      </c>
      <c r="G246" s="234"/>
      <c r="H246" s="238">
        <v>2.16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147</v>
      </c>
      <c r="AU246" s="244" t="s">
        <v>118</v>
      </c>
      <c r="AV246" s="13" t="s">
        <v>118</v>
      </c>
      <c r="AW246" s="13" t="s">
        <v>30</v>
      </c>
      <c r="AX246" s="13" t="s">
        <v>77</v>
      </c>
      <c r="AY246" s="244" t="s">
        <v>139</v>
      </c>
    </row>
    <row r="247" spans="1:65" s="13" customFormat="1" ht="11.25">
      <c r="B247" s="233"/>
      <c r="C247" s="234"/>
      <c r="D247" s="235" t="s">
        <v>147</v>
      </c>
      <c r="E247" s="236" t="s">
        <v>1</v>
      </c>
      <c r="F247" s="237" t="s">
        <v>418</v>
      </c>
      <c r="G247" s="234"/>
      <c r="H247" s="238">
        <v>1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AT247" s="244" t="s">
        <v>147</v>
      </c>
      <c r="AU247" s="244" t="s">
        <v>118</v>
      </c>
      <c r="AV247" s="13" t="s">
        <v>118</v>
      </c>
      <c r="AW247" s="13" t="s">
        <v>30</v>
      </c>
      <c r="AX247" s="13" t="s">
        <v>77</v>
      </c>
      <c r="AY247" s="244" t="s">
        <v>139</v>
      </c>
    </row>
    <row r="248" spans="1:65" s="14" customFormat="1" ht="11.25">
      <c r="B248" s="245"/>
      <c r="C248" s="246"/>
      <c r="D248" s="235" t="s">
        <v>147</v>
      </c>
      <c r="E248" s="247" t="s">
        <v>1</v>
      </c>
      <c r="F248" s="248" t="s">
        <v>154</v>
      </c>
      <c r="G248" s="246"/>
      <c r="H248" s="249">
        <v>5.16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AT248" s="255" t="s">
        <v>147</v>
      </c>
      <c r="AU248" s="255" t="s">
        <v>118</v>
      </c>
      <c r="AV248" s="14" t="s">
        <v>145</v>
      </c>
      <c r="AW248" s="14" t="s">
        <v>30</v>
      </c>
      <c r="AX248" s="14" t="s">
        <v>82</v>
      </c>
      <c r="AY248" s="255" t="s">
        <v>139</v>
      </c>
    </row>
    <row r="249" spans="1:65" s="13" customFormat="1" ht="11.25">
      <c r="B249" s="233"/>
      <c r="C249" s="234"/>
      <c r="D249" s="235" t="s">
        <v>147</v>
      </c>
      <c r="E249" s="234"/>
      <c r="F249" s="237" t="s">
        <v>419</v>
      </c>
      <c r="G249" s="234"/>
      <c r="H249" s="238">
        <v>7.74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147</v>
      </c>
      <c r="AU249" s="244" t="s">
        <v>118</v>
      </c>
      <c r="AV249" s="13" t="s">
        <v>118</v>
      </c>
      <c r="AW249" s="13" t="s">
        <v>4</v>
      </c>
      <c r="AX249" s="13" t="s">
        <v>82</v>
      </c>
      <c r="AY249" s="244" t="s">
        <v>139</v>
      </c>
    </row>
    <row r="250" spans="1:65" s="2" customFormat="1" ht="21.75" customHeight="1">
      <c r="A250" s="34"/>
      <c r="B250" s="35"/>
      <c r="C250" s="220" t="s">
        <v>420</v>
      </c>
      <c r="D250" s="220" t="s">
        <v>141</v>
      </c>
      <c r="E250" s="221" t="s">
        <v>421</v>
      </c>
      <c r="F250" s="222" t="s">
        <v>422</v>
      </c>
      <c r="G250" s="223" t="s">
        <v>237</v>
      </c>
      <c r="H250" s="224">
        <v>2</v>
      </c>
      <c r="I250" s="225"/>
      <c r="J250" s="224">
        <f>ROUND(I250*H250,3)</f>
        <v>0</v>
      </c>
      <c r="K250" s="226"/>
      <c r="L250" s="37"/>
      <c r="M250" s="227" t="s">
        <v>1</v>
      </c>
      <c r="N250" s="228" t="s">
        <v>43</v>
      </c>
      <c r="O250" s="71"/>
      <c r="P250" s="229">
        <f>O250*H250</f>
        <v>0</v>
      </c>
      <c r="Q250" s="229">
        <v>0</v>
      </c>
      <c r="R250" s="229">
        <f>Q250*H250</f>
        <v>0</v>
      </c>
      <c r="S250" s="229">
        <v>8.0000000000000002E-3</v>
      </c>
      <c r="T250" s="230">
        <f>S250*H250</f>
        <v>1.6E-2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31" t="s">
        <v>145</v>
      </c>
      <c r="AT250" s="231" t="s">
        <v>141</v>
      </c>
      <c r="AU250" s="231" t="s">
        <v>118</v>
      </c>
      <c r="AY250" s="16" t="s">
        <v>139</v>
      </c>
      <c r="BE250" s="109">
        <f>IF(N250="základná",J250,0)</f>
        <v>0</v>
      </c>
      <c r="BF250" s="109">
        <f>IF(N250="znížená",J250,0)</f>
        <v>0</v>
      </c>
      <c r="BG250" s="109">
        <f>IF(N250="zákl. prenesená",J250,0)</f>
        <v>0</v>
      </c>
      <c r="BH250" s="109">
        <f>IF(N250="zníž. prenesená",J250,0)</f>
        <v>0</v>
      </c>
      <c r="BI250" s="109">
        <f>IF(N250="nulová",J250,0)</f>
        <v>0</v>
      </c>
      <c r="BJ250" s="16" t="s">
        <v>118</v>
      </c>
      <c r="BK250" s="232">
        <f>ROUND(I250*H250,3)</f>
        <v>0</v>
      </c>
      <c r="BL250" s="16" t="s">
        <v>145</v>
      </c>
      <c r="BM250" s="231" t="s">
        <v>423</v>
      </c>
    </row>
    <row r="251" spans="1:65" s="2" customFormat="1" ht="21.75" customHeight="1">
      <c r="A251" s="34"/>
      <c r="B251" s="35"/>
      <c r="C251" s="220" t="s">
        <v>424</v>
      </c>
      <c r="D251" s="220" t="s">
        <v>141</v>
      </c>
      <c r="E251" s="221" t="s">
        <v>425</v>
      </c>
      <c r="F251" s="222" t="s">
        <v>426</v>
      </c>
      <c r="G251" s="223" t="s">
        <v>237</v>
      </c>
      <c r="H251" s="224">
        <v>1</v>
      </c>
      <c r="I251" s="225"/>
      <c r="J251" s="224">
        <f>ROUND(I251*H251,3)</f>
        <v>0</v>
      </c>
      <c r="K251" s="226"/>
      <c r="L251" s="37"/>
      <c r="M251" s="227" t="s">
        <v>1</v>
      </c>
      <c r="N251" s="228" t="s">
        <v>43</v>
      </c>
      <c r="O251" s="71"/>
      <c r="P251" s="229">
        <f>O251*H251</f>
        <v>0</v>
      </c>
      <c r="Q251" s="229">
        <v>0</v>
      </c>
      <c r="R251" s="229">
        <f>Q251*H251</f>
        <v>0</v>
      </c>
      <c r="S251" s="229">
        <v>0.06</v>
      </c>
      <c r="T251" s="230">
        <f>S251*H251</f>
        <v>0.06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31" t="s">
        <v>145</v>
      </c>
      <c r="AT251" s="231" t="s">
        <v>141</v>
      </c>
      <c r="AU251" s="231" t="s">
        <v>118</v>
      </c>
      <c r="AY251" s="16" t="s">
        <v>139</v>
      </c>
      <c r="BE251" s="109">
        <f>IF(N251="základná",J251,0)</f>
        <v>0</v>
      </c>
      <c r="BF251" s="109">
        <f>IF(N251="znížená",J251,0)</f>
        <v>0</v>
      </c>
      <c r="BG251" s="109">
        <f>IF(N251="zákl. prenesená",J251,0)</f>
        <v>0</v>
      </c>
      <c r="BH251" s="109">
        <f>IF(N251="zníž. prenesená",J251,0)</f>
        <v>0</v>
      </c>
      <c r="BI251" s="109">
        <f>IF(N251="nulová",J251,0)</f>
        <v>0</v>
      </c>
      <c r="BJ251" s="16" t="s">
        <v>118</v>
      </c>
      <c r="BK251" s="232">
        <f>ROUND(I251*H251,3)</f>
        <v>0</v>
      </c>
      <c r="BL251" s="16" t="s">
        <v>145</v>
      </c>
      <c r="BM251" s="231" t="s">
        <v>427</v>
      </c>
    </row>
    <row r="252" spans="1:65" s="2" customFormat="1" ht="21.75" customHeight="1">
      <c r="A252" s="34"/>
      <c r="B252" s="35"/>
      <c r="C252" s="220" t="s">
        <v>428</v>
      </c>
      <c r="D252" s="220" t="s">
        <v>141</v>
      </c>
      <c r="E252" s="221" t="s">
        <v>429</v>
      </c>
      <c r="F252" s="222" t="s">
        <v>430</v>
      </c>
      <c r="G252" s="223" t="s">
        <v>237</v>
      </c>
      <c r="H252" s="224">
        <v>2</v>
      </c>
      <c r="I252" s="225"/>
      <c r="J252" s="224">
        <f>ROUND(I252*H252,3)</f>
        <v>0</v>
      </c>
      <c r="K252" s="226"/>
      <c r="L252" s="37"/>
      <c r="M252" s="227" t="s">
        <v>1</v>
      </c>
      <c r="N252" s="228" t="s">
        <v>43</v>
      </c>
      <c r="O252" s="71"/>
      <c r="P252" s="229">
        <f>O252*H252</f>
        <v>0</v>
      </c>
      <c r="Q252" s="229">
        <v>0</v>
      </c>
      <c r="R252" s="229">
        <f>Q252*H252</f>
        <v>0</v>
      </c>
      <c r="S252" s="229">
        <v>0.15</v>
      </c>
      <c r="T252" s="230">
        <f>S252*H252</f>
        <v>0.3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31" t="s">
        <v>145</v>
      </c>
      <c r="AT252" s="231" t="s">
        <v>141</v>
      </c>
      <c r="AU252" s="231" t="s">
        <v>118</v>
      </c>
      <c r="AY252" s="16" t="s">
        <v>139</v>
      </c>
      <c r="BE252" s="109">
        <f>IF(N252="základná",J252,0)</f>
        <v>0</v>
      </c>
      <c r="BF252" s="109">
        <f>IF(N252="znížená",J252,0)</f>
        <v>0</v>
      </c>
      <c r="BG252" s="109">
        <f>IF(N252="zákl. prenesená",J252,0)</f>
        <v>0</v>
      </c>
      <c r="BH252" s="109">
        <f>IF(N252="zníž. prenesená",J252,0)</f>
        <v>0</v>
      </c>
      <c r="BI252" s="109">
        <f>IF(N252="nulová",J252,0)</f>
        <v>0</v>
      </c>
      <c r="BJ252" s="16" t="s">
        <v>118</v>
      </c>
      <c r="BK252" s="232">
        <f>ROUND(I252*H252,3)</f>
        <v>0</v>
      </c>
      <c r="BL252" s="16" t="s">
        <v>145</v>
      </c>
      <c r="BM252" s="231" t="s">
        <v>431</v>
      </c>
    </row>
    <row r="253" spans="1:65" s="2" customFormat="1" ht="21.75" customHeight="1">
      <c r="A253" s="34"/>
      <c r="B253" s="35"/>
      <c r="C253" s="220" t="s">
        <v>432</v>
      </c>
      <c r="D253" s="220" t="s">
        <v>141</v>
      </c>
      <c r="E253" s="221" t="s">
        <v>433</v>
      </c>
      <c r="F253" s="222" t="s">
        <v>434</v>
      </c>
      <c r="G253" s="223" t="s">
        <v>231</v>
      </c>
      <c r="H253" s="224">
        <v>18.2</v>
      </c>
      <c r="I253" s="225"/>
      <c r="J253" s="224">
        <f>ROUND(I253*H253,3)</f>
        <v>0</v>
      </c>
      <c r="K253" s="226"/>
      <c r="L253" s="37"/>
      <c r="M253" s="227" t="s">
        <v>1</v>
      </c>
      <c r="N253" s="228" t="s">
        <v>43</v>
      </c>
      <c r="O253" s="7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31" t="s">
        <v>145</v>
      </c>
      <c r="AT253" s="231" t="s">
        <v>141</v>
      </c>
      <c r="AU253" s="231" t="s">
        <v>118</v>
      </c>
      <c r="AY253" s="16" t="s">
        <v>139</v>
      </c>
      <c r="BE253" s="109">
        <f>IF(N253="základná",J253,0)</f>
        <v>0</v>
      </c>
      <c r="BF253" s="109">
        <f>IF(N253="znížená",J253,0)</f>
        <v>0</v>
      </c>
      <c r="BG253" s="109">
        <f>IF(N253="zákl. prenesená",J253,0)</f>
        <v>0</v>
      </c>
      <c r="BH253" s="109">
        <f>IF(N253="zníž. prenesená",J253,0)</f>
        <v>0</v>
      </c>
      <c r="BI253" s="109">
        <f>IF(N253="nulová",J253,0)</f>
        <v>0</v>
      </c>
      <c r="BJ253" s="16" t="s">
        <v>118</v>
      </c>
      <c r="BK253" s="232">
        <f>ROUND(I253*H253,3)</f>
        <v>0</v>
      </c>
      <c r="BL253" s="16" t="s">
        <v>145</v>
      </c>
      <c r="BM253" s="231" t="s">
        <v>435</v>
      </c>
    </row>
    <row r="254" spans="1:65" s="13" customFormat="1" ht="11.25">
      <c r="B254" s="233"/>
      <c r="C254" s="234"/>
      <c r="D254" s="235" t="s">
        <v>147</v>
      </c>
      <c r="E254" s="236" t="s">
        <v>1</v>
      </c>
      <c r="F254" s="237" t="s">
        <v>436</v>
      </c>
      <c r="G254" s="234"/>
      <c r="H254" s="238">
        <v>8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147</v>
      </c>
      <c r="AU254" s="244" t="s">
        <v>118</v>
      </c>
      <c r="AV254" s="13" t="s">
        <v>118</v>
      </c>
      <c r="AW254" s="13" t="s">
        <v>30</v>
      </c>
      <c r="AX254" s="13" t="s">
        <v>77</v>
      </c>
      <c r="AY254" s="244" t="s">
        <v>139</v>
      </c>
    </row>
    <row r="255" spans="1:65" s="13" customFormat="1" ht="11.25">
      <c r="B255" s="233"/>
      <c r="C255" s="234"/>
      <c r="D255" s="235" t="s">
        <v>147</v>
      </c>
      <c r="E255" s="236" t="s">
        <v>1</v>
      </c>
      <c r="F255" s="237" t="s">
        <v>437</v>
      </c>
      <c r="G255" s="234"/>
      <c r="H255" s="238">
        <v>7.2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147</v>
      </c>
      <c r="AU255" s="244" t="s">
        <v>118</v>
      </c>
      <c r="AV255" s="13" t="s">
        <v>118</v>
      </c>
      <c r="AW255" s="13" t="s">
        <v>30</v>
      </c>
      <c r="AX255" s="13" t="s">
        <v>77</v>
      </c>
      <c r="AY255" s="244" t="s">
        <v>139</v>
      </c>
    </row>
    <row r="256" spans="1:65" s="13" customFormat="1" ht="11.25">
      <c r="B256" s="233"/>
      <c r="C256" s="234"/>
      <c r="D256" s="235" t="s">
        <v>147</v>
      </c>
      <c r="E256" s="236" t="s">
        <v>1</v>
      </c>
      <c r="F256" s="237" t="s">
        <v>438</v>
      </c>
      <c r="G256" s="234"/>
      <c r="H256" s="238">
        <v>3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147</v>
      </c>
      <c r="AU256" s="244" t="s">
        <v>118</v>
      </c>
      <c r="AV256" s="13" t="s">
        <v>118</v>
      </c>
      <c r="AW256" s="13" t="s">
        <v>30</v>
      </c>
      <c r="AX256" s="13" t="s">
        <v>77</v>
      </c>
      <c r="AY256" s="244" t="s">
        <v>139</v>
      </c>
    </row>
    <row r="257" spans="1:65" s="14" customFormat="1" ht="11.25">
      <c r="B257" s="245"/>
      <c r="C257" s="246"/>
      <c r="D257" s="235" t="s">
        <v>147</v>
      </c>
      <c r="E257" s="247" t="s">
        <v>1</v>
      </c>
      <c r="F257" s="248" t="s">
        <v>154</v>
      </c>
      <c r="G257" s="246"/>
      <c r="H257" s="249">
        <v>18.2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AT257" s="255" t="s">
        <v>147</v>
      </c>
      <c r="AU257" s="255" t="s">
        <v>118</v>
      </c>
      <c r="AV257" s="14" t="s">
        <v>145</v>
      </c>
      <c r="AW257" s="14" t="s">
        <v>30</v>
      </c>
      <c r="AX257" s="14" t="s">
        <v>82</v>
      </c>
      <c r="AY257" s="255" t="s">
        <v>139</v>
      </c>
    </row>
    <row r="258" spans="1:65" s="2" customFormat="1" ht="33" customHeight="1">
      <c r="A258" s="34"/>
      <c r="B258" s="35"/>
      <c r="C258" s="220" t="s">
        <v>439</v>
      </c>
      <c r="D258" s="220" t="s">
        <v>141</v>
      </c>
      <c r="E258" s="221" t="s">
        <v>440</v>
      </c>
      <c r="F258" s="222" t="s">
        <v>441</v>
      </c>
      <c r="G258" s="223" t="s">
        <v>206</v>
      </c>
      <c r="H258" s="224">
        <v>17.100000000000001</v>
      </c>
      <c r="I258" s="225"/>
      <c r="J258" s="224">
        <f>ROUND(I258*H258,3)</f>
        <v>0</v>
      </c>
      <c r="K258" s="226"/>
      <c r="L258" s="37"/>
      <c r="M258" s="227" t="s">
        <v>1</v>
      </c>
      <c r="N258" s="228" t="s">
        <v>43</v>
      </c>
      <c r="O258" s="7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31" t="s">
        <v>145</v>
      </c>
      <c r="AT258" s="231" t="s">
        <v>141</v>
      </c>
      <c r="AU258" s="231" t="s">
        <v>118</v>
      </c>
      <c r="AY258" s="16" t="s">
        <v>139</v>
      </c>
      <c r="BE258" s="109">
        <f>IF(N258="základná",J258,0)</f>
        <v>0</v>
      </c>
      <c r="BF258" s="109">
        <f>IF(N258="znížená",J258,0)</f>
        <v>0</v>
      </c>
      <c r="BG258" s="109">
        <f>IF(N258="zákl. prenesená",J258,0)</f>
        <v>0</v>
      </c>
      <c r="BH258" s="109">
        <f>IF(N258="zníž. prenesená",J258,0)</f>
        <v>0</v>
      </c>
      <c r="BI258" s="109">
        <f>IF(N258="nulová",J258,0)</f>
        <v>0</v>
      </c>
      <c r="BJ258" s="16" t="s">
        <v>118</v>
      </c>
      <c r="BK258" s="232">
        <f>ROUND(I258*H258,3)</f>
        <v>0</v>
      </c>
      <c r="BL258" s="16" t="s">
        <v>145</v>
      </c>
      <c r="BM258" s="231" t="s">
        <v>442</v>
      </c>
    </row>
    <row r="259" spans="1:65" s="2" customFormat="1" ht="16.5" customHeight="1">
      <c r="A259" s="34"/>
      <c r="B259" s="35"/>
      <c r="C259" s="220" t="s">
        <v>443</v>
      </c>
      <c r="D259" s="220" t="s">
        <v>141</v>
      </c>
      <c r="E259" s="221" t="s">
        <v>444</v>
      </c>
      <c r="F259" s="222" t="s">
        <v>445</v>
      </c>
      <c r="G259" s="223" t="s">
        <v>446</v>
      </c>
      <c r="H259" s="224">
        <v>15.959</v>
      </c>
      <c r="I259" s="225"/>
      <c r="J259" s="224">
        <f>ROUND(I259*H259,3)</f>
        <v>0</v>
      </c>
      <c r="K259" s="226"/>
      <c r="L259" s="37"/>
      <c r="M259" s="227" t="s">
        <v>1</v>
      </c>
      <c r="N259" s="228" t="s">
        <v>43</v>
      </c>
      <c r="O259" s="7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31" t="s">
        <v>145</v>
      </c>
      <c r="AT259" s="231" t="s">
        <v>141</v>
      </c>
      <c r="AU259" s="231" t="s">
        <v>118</v>
      </c>
      <c r="AY259" s="16" t="s">
        <v>139</v>
      </c>
      <c r="BE259" s="109">
        <f>IF(N259="základná",J259,0)</f>
        <v>0</v>
      </c>
      <c r="BF259" s="109">
        <f>IF(N259="znížená",J259,0)</f>
        <v>0</v>
      </c>
      <c r="BG259" s="109">
        <f>IF(N259="zákl. prenesená",J259,0)</f>
        <v>0</v>
      </c>
      <c r="BH259" s="109">
        <f>IF(N259="zníž. prenesená",J259,0)</f>
        <v>0</v>
      </c>
      <c r="BI259" s="109">
        <f>IF(N259="nulová",J259,0)</f>
        <v>0</v>
      </c>
      <c r="BJ259" s="16" t="s">
        <v>118</v>
      </c>
      <c r="BK259" s="232">
        <f>ROUND(I259*H259,3)</f>
        <v>0</v>
      </c>
      <c r="BL259" s="16" t="s">
        <v>145</v>
      </c>
      <c r="BM259" s="231" t="s">
        <v>447</v>
      </c>
    </row>
    <row r="260" spans="1:65" s="13" customFormat="1" ht="11.25">
      <c r="B260" s="233"/>
      <c r="C260" s="234"/>
      <c r="D260" s="235" t="s">
        <v>147</v>
      </c>
      <c r="E260" s="236" t="s">
        <v>1</v>
      </c>
      <c r="F260" s="237" t="s">
        <v>448</v>
      </c>
      <c r="G260" s="234"/>
      <c r="H260" s="238">
        <v>15.959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147</v>
      </c>
      <c r="AU260" s="244" t="s">
        <v>118</v>
      </c>
      <c r="AV260" s="13" t="s">
        <v>118</v>
      </c>
      <c r="AW260" s="13" t="s">
        <v>30</v>
      </c>
      <c r="AX260" s="13" t="s">
        <v>82</v>
      </c>
      <c r="AY260" s="244" t="s">
        <v>139</v>
      </c>
    </row>
    <row r="261" spans="1:65" s="2" customFormat="1" ht="21.75" customHeight="1">
      <c r="A261" s="34"/>
      <c r="B261" s="35"/>
      <c r="C261" s="220" t="s">
        <v>449</v>
      </c>
      <c r="D261" s="220" t="s">
        <v>141</v>
      </c>
      <c r="E261" s="221" t="s">
        <v>450</v>
      </c>
      <c r="F261" s="222" t="s">
        <v>451</v>
      </c>
      <c r="G261" s="223" t="s">
        <v>446</v>
      </c>
      <c r="H261" s="224">
        <v>15.959</v>
      </c>
      <c r="I261" s="225"/>
      <c r="J261" s="224">
        <f>ROUND(I261*H261,3)</f>
        <v>0</v>
      </c>
      <c r="K261" s="226"/>
      <c r="L261" s="37"/>
      <c r="M261" s="227" t="s">
        <v>1</v>
      </c>
      <c r="N261" s="228" t="s">
        <v>43</v>
      </c>
      <c r="O261" s="7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31" t="s">
        <v>145</v>
      </c>
      <c r="AT261" s="231" t="s">
        <v>141</v>
      </c>
      <c r="AU261" s="231" t="s">
        <v>118</v>
      </c>
      <c r="AY261" s="16" t="s">
        <v>139</v>
      </c>
      <c r="BE261" s="109">
        <f>IF(N261="základná",J261,0)</f>
        <v>0</v>
      </c>
      <c r="BF261" s="109">
        <f>IF(N261="znížená",J261,0)</f>
        <v>0</v>
      </c>
      <c r="BG261" s="109">
        <f>IF(N261="zákl. prenesená",J261,0)</f>
        <v>0</v>
      </c>
      <c r="BH261" s="109">
        <f>IF(N261="zníž. prenesená",J261,0)</f>
        <v>0</v>
      </c>
      <c r="BI261" s="109">
        <f>IF(N261="nulová",J261,0)</f>
        <v>0</v>
      </c>
      <c r="BJ261" s="16" t="s">
        <v>118</v>
      </c>
      <c r="BK261" s="232">
        <f>ROUND(I261*H261,3)</f>
        <v>0</v>
      </c>
      <c r="BL261" s="16" t="s">
        <v>145</v>
      </c>
      <c r="BM261" s="231" t="s">
        <v>452</v>
      </c>
    </row>
    <row r="262" spans="1:65" s="2" customFormat="1" ht="21.75" customHeight="1">
      <c r="A262" s="34"/>
      <c r="B262" s="35"/>
      <c r="C262" s="220" t="s">
        <v>453</v>
      </c>
      <c r="D262" s="220" t="s">
        <v>141</v>
      </c>
      <c r="E262" s="221" t="s">
        <v>454</v>
      </c>
      <c r="F262" s="222" t="s">
        <v>455</v>
      </c>
      <c r="G262" s="223" t="s">
        <v>446</v>
      </c>
      <c r="H262" s="224">
        <v>20.405000000000001</v>
      </c>
      <c r="I262" s="225"/>
      <c r="J262" s="224">
        <f>ROUND(I262*H262,3)</f>
        <v>0</v>
      </c>
      <c r="K262" s="226"/>
      <c r="L262" s="37"/>
      <c r="M262" s="227" t="s">
        <v>1</v>
      </c>
      <c r="N262" s="228" t="s">
        <v>43</v>
      </c>
      <c r="O262" s="7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31" t="s">
        <v>145</v>
      </c>
      <c r="AT262" s="231" t="s">
        <v>141</v>
      </c>
      <c r="AU262" s="231" t="s">
        <v>118</v>
      </c>
      <c r="AY262" s="16" t="s">
        <v>139</v>
      </c>
      <c r="BE262" s="109">
        <f>IF(N262="základná",J262,0)</f>
        <v>0</v>
      </c>
      <c r="BF262" s="109">
        <f>IF(N262="znížená",J262,0)</f>
        <v>0</v>
      </c>
      <c r="BG262" s="109">
        <f>IF(N262="zákl. prenesená",J262,0)</f>
        <v>0</v>
      </c>
      <c r="BH262" s="109">
        <f>IF(N262="zníž. prenesená",J262,0)</f>
        <v>0</v>
      </c>
      <c r="BI262" s="109">
        <f>IF(N262="nulová",J262,0)</f>
        <v>0</v>
      </c>
      <c r="BJ262" s="16" t="s">
        <v>118</v>
      </c>
      <c r="BK262" s="232">
        <f>ROUND(I262*H262,3)</f>
        <v>0</v>
      </c>
      <c r="BL262" s="16" t="s">
        <v>145</v>
      </c>
      <c r="BM262" s="231" t="s">
        <v>456</v>
      </c>
    </row>
    <row r="263" spans="1:65" s="2" customFormat="1" ht="21.75" customHeight="1">
      <c r="A263" s="34"/>
      <c r="B263" s="35"/>
      <c r="C263" s="220" t="s">
        <v>457</v>
      </c>
      <c r="D263" s="220" t="s">
        <v>141</v>
      </c>
      <c r="E263" s="221" t="s">
        <v>458</v>
      </c>
      <c r="F263" s="222" t="s">
        <v>459</v>
      </c>
      <c r="G263" s="223" t="s">
        <v>446</v>
      </c>
      <c r="H263" s="224">
        <v>15.959</v>
      </c>
      <c r="I263" s="225"/>
      <c r="J263" s="224">
        <f>ROUND(I263*H263,3)</f>
        <v>0</v>
      </c>
      <c r="K263" s="226"/>
      <c r="L263" s="37"/>
      <c r="M263" s="227" t="s">
        <v>1</v>
      </c>
      <c r="N263" s="228" t="s">
        <v>43</v>
      </c>
      <c r="O263" s="7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31" t="s">
        <v>145</v>
      </c>
      <c r="AT263" s="231" t="s">
        <v>141</v>
      </c>
      <c r="AU263" s="231" t="s">
        <v>118</v>
      </c>
      <c r="AY263" s="16" t="s">
        <v>139</v>
      </c>
      <c r="BE263" s="109">
        <f>IF(N263="základná",J263,0)</f>
        <v>0</v>
      </c>
      <c r="BF263" s="109">
        <f>IF(N263="znížená",J263,0)</f>
        <v>0</v>
      </c>
      <c r="BG263" s="109">
        <f>IF(N263="zákl. prenesená",J263,0)</f>
        <v>0</v>
      </c>
      <c r="BH263" s="109">
        <f>IF(N263="zníž. prenesená",J263,0)</f>
        <v>0</v>
      </c>
      <c r="BI263" s="109">
        <f>IF(N263="nulová",J263,0)</f>
        <v>0</v>
      </c>
      <c r="BJ263" s="16" t="s">
        <v>118</v>
      </c>
      <c r="BK263" s="232">
        <f>ROUND(I263*H263,3)</f>
        <v>0</v>
      </c>
      <c r="BL263" s="16" t="s">
        <v>145</v>
      </c>
      <c r="BM263" s="231" t="s">
        <v>460</v>
      </c>
    </row>
    <row r="264" spans="1:65" s="12" customFormat="1" ht="22.9" customHeight="1">
      <c r="B264" s="204"/>
      <c r="C264" s="205"/>
      <c r="D264" s="206" t="s">
        <v>76</v>
      </c>
      <c r="E264" s="218" t="s">
        <v>461</v>
      </c>
      <c r="F264" s="218" t="s">
        <v>462</v>
      </c>
      <c r="G264" s="205"/>
      <c r="H264" s="205"/>
      <c r="I264" s="208"/>
      <c r="J264" s="219">
        <f>BK264</f>
        <v>0</v>
      </c>
      <c r="K264" s="205"/>
      <c r="L264" s="210"/>
      <c r="M264" s="211"/>
      <c r="N264" s="212"/>
      <c r="O264" s="212"/>
      <c r="P264" s="213">
        <f>P265</f>
        <v>0</v>
      </c>
      <c r="Q264" s="212"/>
      <c r="R264" s="213">
        <f>R265</f>
        <v>0</v>
      </c>
      <c r="S264" s="212"/>
      <c r="T264" s="214">
        <f>T265</f>
        <v>0</v>
      </c>
      <c r="AR264" s="215" t="s">
        <v>82</v>
      </c>
      <c r="AT264" s="216" t="s">
        <v>76</v>
      </c>
      <c r="AU264" s="216" t="s">
        <v>82</v>
      </c>
      <c r="AY264" s="215" t="s">
        <v>139</v>
      </c>
      <c r="BK264" s="217">
        <f>BK265</f>
        <v>0</v>
      </c>
    </row>
    <row r="265" spans="1:65" s="2" customFormat="1" ht="21.75" customHeight="1">
      <c r="A265" s="34"/>
      <c r="B265" s="35"/>
      <c r="C265" s="220" t="s">
        <v>463</v>
      </c>
      <c r="D265" s="220" t="s">
        <v>141</v>
      </c>
      <c r="E265" s="221" t="s">
        <v>464</v>
      </c>
      <c r="F265" s="222" t="s">
        <v>465</v>
      </c>
      <c r="G265" s="223" t="s">
        <v>446</v>
      </c>
      <c r="H265" s="224">
        <v>59.648000000000003</v>
      </c>
      <c r="I265" s="225"/>
      <c r="J265" s="224">
        <f>ROUND(I265*H265,3)</f>
        <v>0</v>
      </c>
      <c r="K265" s="226"/>
      <c r="L265" s="37"/>
      <c r="M265" s="227" t="s">
        <v>1</v>
      </c>
      <c r="N265" s="228" t="s">
        <v>43</v>
      </c>
      <c r="O265" s="7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31" t="s">
        <v>145</v>
      </c>
      <c r="AT265" s="231" t="s">
        <v>141</v>
      </c>
      <c r="AU265" s="231" t="s">
        <v>118</v>
      </c>
      <c r="AY265" s="16" t="s">
        <v>139</v>
      </c>
      <c r="BE265" s="109">
        <f>IF(N265="základná",J265,0)</f>
        <v>0</v>
      </c>
      <c r="BF265" s="109">
        <f>IF(N265="znížená",J265,0)</f>
        <v>0</v>
      </c>
      <c r="BG265" s="109">
        <f>IF(N265="zákl. prenesená",J265,0)</f>
        <v>0</v>
      </c>
      <c r="BH265" s="109">
        <f>IF(N265="zníž. prenesená",J265,0)</f>
        <v>0</v>
      </c>
      <c r="BI265" s="109">
        <f>IF(N265="nulová",J265,0)</f>
        <v>0</v>
      </c>
      <c r="BJ265" s="16" t="s">
        <v>118</v>
      </c>
      <c r="BK265" s="232">
        <f>ROUND(I265*H265,3)</f>
        <v>0</v>
      </c>
      <c r="BL265" s="16" t="s">
        <v>145</v>
      </c>
      <c r="BM265" s="231" t="s">
        <v>466</v>
      </c>
    </row>
    <row r="266" spans="1:65" s="12" customFormat="1" ht="25.9" customHeight="1">
      <c r="B266" s="204"/>
      <c r="C266" s="205"/>
      <c r="D266" s="206" t="s">
        <v>76</v>
      </c>
      <c r="E266" s="207" t="s">
        <v>467</v>
      </c>
      <c r="F266" s="207" t="s">
        <v>468</v>
      </c>
      <c r="G266" s="205"/>
      <c r="H266" s="205"/>
      <c r="I266" s="208"/>
      <c r="J266" s="209">
        <f>BK266</f>
        <v>0</v>
      </c>
      <c r="K266" s="205"/>
      <c r="L266" s="210"/>
      <c r="M266" s="211"/>
      <c r="N266" s="212"/>
      <c r="O266" s="212"/>
      <c r="P266" s="213">
        <f>P267+P275+P291+P295</f>
        <v>0</v>
      </c>
      <c r="Q266" s="212"/>
      <c r="R266" s="213">
        <f>R267+R275+R291+R295</f>
        <v>3.7332915</v>
      </c>
      <c r="S266" s="212"/>
      <c r="T266" s="214">
        <f>T267+T275+T291+T295</f>
        <v>0</v>
      </c>
      <c r="AR266" s="215" t="s">
        <v>118</v>
      </c>
      <c r="AT266" s="216" t="s">
        <v>76</v>
      </c>
      <c r="AU266" s="216" t="s">
        <v>77</v>
      </c>
      <c r="AY266" s="215" t="s">
        <v>139</v>
      </c>
      <c r="BK266" s="217">
        <f>BK267+BK275+BK291+BK295</f>
        <v>0</v>
      </c>
    </row>
    <row r="267" spans="1:65" s="12" customFormat="1" ht="22.9" customHeight="1">
      <c r="B267" s="204"/>
      <c r="C267" s="205"/>
      <c r="D267" s="206" t="s">
        <v>76</v>
      </c>
      <c r="E267" s="218" t="s">
        <v>469</v>
      </c>
      <c r="F267" s="218" t="s">
        <v>470</v>
      </c>
      <c r="G267" s="205"/>
      <c r="H267" s="205"/>
      <c r="I267" s="208"/>
      <c r="J267" s="219">
        <f>BK267</f>
        <v>0</v>
      </c>
      <c r="K267" s="205"/>
      <c r="L267" s="210"/>
      <c r="M267" s="211"/>
      <c r="N267" s="212"/>
      <c r="O267" s="212"/>
      <c r="P267" s="213">
        <f>SUM(P268:P274)</f>
        <v>0</v>
      </c>
      <c r="Q267" s="212"/>
      <c r="R267" s="213">
        <f>SUM(R268:R274)</f>
        <v>3.2508000000000002E-2</v>
      </c>
      <c r="S267" s="212"/>
      <c r="T267" s="214">
        <f>SUM(T268:T274)</f>
        <v>0</v>
      </c>
      <c r="AR267" s="215" t="s">
        <v>118</v>
      </c>
      <c r="AT267" s="216" t="s">
        <v>76</v>
      </c>
      <c r="AU267" s="216" t="s">
        <v>82</v>
      </c>
      <c r="AY267" s="215" t="s">
        <v>139</v>
      </c>
      <c r="BK267" s="217">
        <f>SUM(BK268:BK274)</f>
        <v>0</v>
      </c>
    </row>
    <row r="268" spans="1:65" s="2" customFormat="1" ht="21.75" customHeight="1">
      <c r="A268" s="34"/>
      <c r="B268" s="35"/>
      <c r="C268" s="220" t="s">
        <v>471</v>
      </c>
      <c r="D268" s="220" t="s">
        <v>141</v>
      </c>
      <c r="E268" s="221" t="s">
        <v>472</v>
      </c>
      <c r="F268" s="222" t="s">
        <v>473</v>
      </c>
      <c r="G268" s="223" t="s">
        <v>206</v>
      </c>
      <c r="H268" s="224">
        <v>7.74</v>
      </c>
      <c r="I268" s="225"/>
      <c r="J268" s="224">
        <f>ROUND(I268*H268,3)</f>
        <v>0</v>
      </c>
      <c r="K268" s="226"/>
      <c r="L268" s="37"/>
      <c r="M268" s="227" t="s">
        <v>1</v>
      </c>
      <c r="N268" s="228" t="s">
        <v>43</v>
      </c>
      <c r="O268" s="71"/>
      <c r="P268" s="229">
        <f>O268*H268</f>
        <v>0</v>
      </c>
      <c r="Q268" s="229">
        <v>4.1999999999999997E-3</v>
      </c>
      <c r="R268" s="229">
        <f>Q268*H268</f>
        <v>3.2508000000000002E-2</v>
      </c>
      <c r="S268" s="229">
        <v>0</v>
      </c>
      <c r="T268" s="23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31" t="s">
        <v>223</v>
      </c>
      <c r="AT268" s="231" t="s">
        <v>141</v>
      </c>
      <c r="AU268" s="231" t="s">
        <v>118</v>
      </c>
      <c r="AY268" s="16" t="s">
        <v>139</v>
      </c>
      <c r="BE268" s="109">
        <f>IF(N268="základná",J268,0)</f>
        <v>0</v>
      </c>
      <c r="BF268" s="109">
        <f>IF(N268="znížená",J268,0)</f>
        <v>0</v>
      </c>
      <c r="BG268" s="109">
        <f>IF(N268="zákl. prenesená",J268,0)</f>
        <v>0</v>
      </c>
      <c r="BH268" s="109">
        <f>IF(N268="zníž. prenesená",J268,0)</f>
        <v>0</v>
      </c>
      <c r="BI268" s="109">
        <f>IF(N268="nulová",J268,0)</f>
        <v>0</v>
      </c>
      <c r="BJ268" s="16" t="s">
        <v>118</v>
      </c>
      <c r="BK268" s="232">
        <f>ROUND(I268*H268,3)</f>
        <v>0</v>
      </c>
      <c r="BL268" s="16" t="s">
        <v>223</v>
      </c>
      <c r="BM268" s="231" t="s">
        <v>474</v>
      </c>
    </row>
    <row r="269" spans="1:65" s="13" customFormat="1" ht="11.25">
      <c r="B269" s="233"/>
      <c r="C269" s="234"/>
      <c r="D269" s="235" t="s">
        <v>147</v>
      </c>
      <c r="E269" s="236" t="s">
        <v>1</v>
      </c>
      <c r="F269" s="237" t="s">
        <v>416</v>
      </c>
      <c r="G269" s="234"/>
      <c r="H269" s="238">
        <v>2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147</v>
      </c>
      <c r="AU269" s="244" t="s">
        <v>118</v>
      </c>
      <c r="AV269" s="13" t="s">
        <v>118</v>
      </c>
      <c r="AW269" s="13" t="s">
        <v>30</v>
      </c>
      <c r="AX269" s="13" t="s">
        <v>77</v>
      </c>
      <c r="AY269" s="244" t="s">
        <v>139</v>
      </c>
    </row>
    <row r="270" spans="1:65" s="13" customFormat="1" ht="11.25">
      <c r="B270" s="233"/>
      <c r="C270" s="234"/>
      <c r="D270" s="235" t="s">
        <v>147</v>
      </c>
      <c r="E270" s="236" t="s">
        <v>1</v>
      </c>
      <c r="F270" s="237" t="s">
        <v>417</v>
      </c>
      <c r="G270" s="234"/>
      <c r="H270" s="238">
        <v>2.16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147</v>
      </c>
      <c r="AU270" s="244" t="s">
        <v>118</v>
      </c>
      <c r="AV270" s="13" t="s">
        <v>118</v>
      </c>
      <c r="AW270" s="13" t="s">
        <v>30</v>
      </c>
      <c r="AX270" s="13" t="s">
        <v>77</v>
      </c>
      <c r="AY270" s="244" t="s">
        <v>139</v>
      </c>
    </row>
    <row r="271" spans="1:65" s="13" customFormat="1" ht="11.25">
      <c r="B271" s="233"/>
      <c r="C271" s="234"/>
      <c r="D271" s="235" t="s">
        <v>147</v>
      </c>
      <c r="E271" s="236" t="s">
        <v>1</v>
      </c>
      <c r="F271" s="237" t="s">
        <v>418</v>
      </c>
      <c r="G271" s="234"/>
      <c r="H271" s="238">
        <v>1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147</v>
      </c>
      <c r="AU271" s="244" t="s">
        <v>118</v>
      </c>
      <c r="AV271" s="13" t="s">
        <v>118</v>
      </c>
      <c r="AW271" s="13" t="s">
        <v>30</v>
      </c>
      <c r="AX271" s="13" t="s">
        <v>77</v>
      </c>
      <c r="AY271" s="244" t="s">
        <v>139</v>
      </c>
    </row>
    <row r="272" spans="1:65" s="14" customFormat="1" ht="11.25">
      <c r="B272" s="245"/>
      <c r="C272" s="246"/>
      <c r="D272" s="235" t="s">
        <v>147</v>
      </c>
      <c r="E272" s="247" t="s">
        <v>1</v>
      </c>
      <c r="F272" s="248" t="s">
        <v>154</v>
      </c>
      <c r="G272" s="246"/>
      <c r="H272" s="249">
        <v>5.16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AT272" s="255" t="s">
        <v>147</v>
      </c>
      <c r="AU272" s="255" t="s">
        <v>118</v>
      </c>
      <c r="AV272" s="14" t="s">
        <v>145</v>
      </c>
      <c r="AW272" s="14" t="s">
        <v>30</v>
      </c>
      <c r="AX272" s="14" t="s">
        <v>82</v>
      </c>
      <c r="AY272" s="255" t="s">
        <v>139</v>
      </c>
    </row>
    <row r="273" spans="1:65" s="13" customFormat="1" ht="11.25">
      <c r="B273" s="233"/>
      <c r="C273" s="234"/>
      <c r="D273" s="235" t="s">
        <v>147</v>
      </c>
      <c r="E273" s="234"/>
      <c r="F273" s="237" t="s">
        <v>419</v>
      </c>
      <c r="G273" s="234"/>
      <c r="H273" s="238">
        <v>7.74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147</v>
      </c>
      <c r="AU273" s="244" t="s">
        <v>118</v>
      </c>
      <c r="AV273" s="13" t="s">
        <v>118</v>
      </c>
      <c r="AW273" s="13" t="s">
        <v>4</v>
      </c>
      <c r="AX273" s="13" t="s">
        <v>82</v>
      </c>
      <c r="AY273" s="244" t="s">
        <v>139</v>
      </c>
    </row>
    <row r="274" spans="1:65" s="2" customFormat="1" ht="21.75" customHeight="1">
      <c r="A274" s="34"/>
      <c r="B274" s="35"/>
      <c r="C274" s="220" t="s">
        <v>475</v>
      </c>
      <c r="D274" s="220" t="s">
        <v>141</v>
      </c>
      <c r="E274" s="221" t="s">
        <v>476</v>
      </c>
      <c r="F274" s="222" t="s">
        <v>477</v>
      </c>
      <c r="G274" s="223" t="s">
        <v>478</v>
      </c>
      <c r="H274" s="225"/>
      <c r="I274" s="225"/>
      <c r="J274" s="224">
        <f>ROUND(I274*H274,3)</f>
        <v>0</v>
      </c>
      <c r="K274" s="226"/>
      <c r="L274" s="37"/>
      <c r="M274" s="227" t="s">
        <v>1</v>
      </c>
      <c r="N274" s="228" t="s">
        <v>43</v>
      </c>
      <c r="O274" s="7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31" t="s">
        <v>223</v>
      </c>
      <c r="AT274" s="231" t="s">
        <v>141</v>
      </c>
      <c r="AU274" s="231" t="s">
        <v>118</v>
      </c>
      <c r="AY274" s="16" t="s">
        <v>139</v>
      </c>
      <c r="BE274" s="109">
        <f>IF(N274="základná",J274,0)</f>
        <v>0</v>
      </c>
      <c r="BF274" s="109">
        <f>IF(N274="znížená",J274,0)</f>
        <v>0</v>
      </c>
      <c r="BG274" s="109">
        <f>IF(N274="zákl. prenesená",J274,0)</f>
        <v>0</v>
      </c>
      <c r="BH274" s="109">
        <f>IF(N274="zníž. prenesená",J274,0)</f>
        <v>0</v>
      </c>
      <c r="BI274" s="109">
        <f>IF(N274="nulová",J274,0)</f>
        <v>0</v>
      </c>
      <c r="BJ274" s="16" t="s">
        <v>118</v>
      </c>
      <c r="BK274" s="232">
        <f>ROUND(I274*H274,3)</f>
        <v>0</v>
      </c>
      <c r="BL274" s="16" t="s">
        <v>223</v>
      </c>
      <c r="BM274" s="231" t="s">
        <v>479</v>
      </c>
    </row>
    <row r="275" spans="1:65" s="12" customFormat="1" ht="22.9" customHeight="1">
      <c r="B275" s="204"/>
      <c r="C275" s="205"/>
      <c r="D275" s="206" t="s">
        <v>76</v>
      </c>
      <c r="E275" s="218" t="s">
        <v>480</v>
      </c>
      <c r="F275" s="218" t="s">
        <v>481</v>
      </c>
      <c r="G275" s="205"/>
      <c r="H275" s="205"/>
      <c r="I275" s="208"/>
      <c r="J275" s="219">
        <f>BK275</f>
        <v>0</v>
      </c>
      <c r="K275" s="205"/>
      <c r="L275" s="210"/>
      <c r="M275" s="211"/>
      <c r="N275" s="212"/>
      <c r="O275" s="212"/>
      <c r="P275" s="213">
        <f>SUM(P276:P290)</f>
        <v>0</v>
      </c>
      <c r="Q275" s="212"/>
      <c r="R275" s="213">
        <f>SUM(R276:R290)</f>
        <v>3.5259125</v>
      </c>
      <c r="S275" s="212"/>
      <c r="T275" s="214">
        <f>SUM(T276:T290)</f>
        <v>0</v>
      </c>
      <c r="AR275" s="215" t="s">
        <v>118</v>
      </c>
      <c r="AT275" s="216" t="s">
        <v>76</v>
      </c>
      <c r="AU275" s="216" t="s">
        <v>82</v>
      </c>
      <c r="AY275" s="215" t="s">
        <v>139</v>
      </c>
      <c r="BK275" s="217">
        <f>SUM(BK276:BK290)</f>
        <v>0</v>
      </c>
    </row>
    <row r="276" spans="1:65" s="2" customFormat="1" ht="21.75" customHeight="1">
      <c r="A276" s="34"/>
      <c r="B276" s="35"/>
      <c r="C276" s="220" t="s">
        <v>482</v>
      </c>
      <c r="D276" s="220" t="s">
        <v>141</v>
      </c>
      <c r="E276" s="221" t="s">
        <v>376</v>
      </c>
      <c r="F276" s="222" t="s">
        <v>377</v>
      </c>
      <c r="G276" s="223" t="s">
        <v>237</v>
      </c>
      <c r="H276" s="224">
        <v>6</v>
      </c>
      <c r="I276" s="225"/>
      <c r="J276" s="224">
        <f t="shared" ref="J276:J282" si="15">ROUND(I276*H276,3)</f>
        <v>0</v>
      </c>
      <c r="K276" s="226"/>
      <c r="L276" s="37"/>
      <c r="M276" s="227" t="s">
        <v>1</v>
      </c>
      <c r="N276" s="228" t="s">
        <v>43</v>
      </c>
      <c r="O276" s="71"/>
      <c r="P276" s="229">
        <f t="shared" ref="P276:P282" si="16">O276*H276</f>
        <v>0</v>
      </c>
      <c r="Q276" s="229">
        <v>0</v>
      </c>
      <c r="R276" s="229">
        <f t="shared" ref="R276:R282" si="17">Q276*H276</f>
        <v>0</v>
      </c>
      <c r="S276" s="229">
        <v>0</v>
      </c>
      <c r="T276" s="230">
        <f t="shared" ref="T276:T282" si="18"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31" t="s">
        <v>223</v>
      </c>
      <c r="AT276" s="231" t="s">
        <v>141</v>
      </c>
      <c r="AU276" s="231" t="s">
        <v>118</v>
      </c>
      <c r="AY276" s="16" t="s">
        <v>139</v>
      </c>
      <c r="BE276" s="109">
        <f t="shared" ref="BE276:BE282" si="19">IF(N276="základná",J276,0)</f>
        <v>0</v>
      </c>
      <c r="BF276" s="109">
        <f t="shared" ref="BF276:BF282" si="20">IF(N276="znížená",J276,0)</f>
        <v>0</v>
      </c>
      <c r="BG276" s="109">
        <f t="shared" ref="BG276:BG282" si="21">IF(N276="zákl. prenesená",J276,0)</f>
        <v>0</v>
      </c>
      <c r="BH276" s="109">
        <f t="shared" ref="BH276:BH282" si="22">IF(N276="zníž. prenesená",J276,0)</f>
        <v>0</v>
      </c>
      <c r="BI276" s="109">
        <f t="shared" ref="BI276:BI282" si="23">IF(N276="nulová",J276,0)</f>
        <v>0</v>
      </c>
      <c r="BJ276" s="16" t="s">
        <v>118</v>
      </c>
      <c r="BK276" s="232">
        <f t="shared" ref="BK276:BK282" si="24">ROUND(I276*H276,3)</f>
        <v>0</v>
      </c>
      <c r="BL276" s="16" t="s">
        <v>223</v>
      </c>
      <c r="BM276" s="231" t="s">
        <v>483</v>
      </c>
    </row>
    <row r="277" spans="1:65" s="2" customFormat="1" ht="33" customHeight="1">
      <c r="A277" s="34"/>
      <c r="B277" s="35"/>
      <c r="C277" s="220" t="s">
        <v>484</v>
      </c>
      <c r="D277" s="220" t="s">
        <v>141</v>
      </c>
      <c r="E277" s="221" t="s">
        <v>485</v>
      </c>
      <c r="F277" s="222" t="s">
        <v>486</v>
      </c>
      <c r="G277" s="223" t="s">
        <v>237</v>
      </c>
      <c r="H277" s="224">
        <v>2</v>
      </c>
      <c r="I277" s="225"/>
      <c r="J277" s="224">
        <f t="shared" si="15"/>
        <v>0</v>
      </c>
      <c r="K277" s="226"/>
      <c r="L277" s="37"/>
      <c r="M277" s="227" t="s">
        <v>1</v>
      </c>
      <c r="N277" s="228" t="s">
        <v>43</v>
      </c>
      <c r="O277" s="71"/>
      <c r="P277" s="229">
        <f t="shared" si="16"/>
        <v>0</v>
      </c>
      <c r="Q277" s="229">
        <v>2.7899999999999999E-3</v>
      </c>
      <c r="R277" s="229">
        <f t="shared" si="17"/>
        <v>5.5799999999999999E-3</v>
      </c>
      <c r="S277" s="229">
        <v>0</v>
      </c>
      <c r="T277" s="230">
        <f t="shared" si="18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31" t="s">
        <v>223</v>
      </c>
      <c r="AT277" s="231" t="s">
        <v>141</v>
      </c>
      <c r="AU277" s="231" t="s">
        <v>118</v>
      </c>
      <c r="AY277" s="16" t="s">
        <v>139</v>
      </c>
      <c r="BE277" s="109">
        <f t="shared" si="19"/>
        <v>0</v>
      </c>
      <c r="BF277" s="109">
        <f t="shared" si="20"/>
        <v>0</v>
      </c>
      <c r="BG277" s="109">
        <f t="shared" si="21"/>
        <v>0</v>
      </c>
      <c r="BH277" s="109">
        <f t="shared" si="22"/>
        <v>0</v>
      </c>
      <c r="BI277" s="109">
        <f t="shared" si="23"/>
        <v>0</v>
      </c>
      <c r="BJ277" s="16" t="s">
        <v>118</v>
      </c>
      <c r="BK277" s="232">
        <f t="shared" si="24"/>
        <v>0</v>
      </c>
      <c r="BL277" s="16" t="s">
        <v>223</v>
      </c>
      <c r="BM277" s="231" t="s">
        <v>487</v>
      </c>
    </row>
    <row r="278" spans="1:65" s="2" customFormat="1" ht="16.5" customHeight="1">
      <c r="A278" s="34"/>
      <c r="B278" s="35"/>
      <c r="C278" s="220" t="s">
        <v>488</v>
      </c>
      <c r="D278" s="220" t="s">
        <v>141</v>
      </c>
      <c r="E278" s="221" t="s">
        <v>489</v>
      </c>
      <c r="F278" s="222" t="s">
        <v>490</v>
      </c>
      <c r="G278" s="223" t="s">
        <v>231</v>
      </c>
      <c r="H278" s="224">
        <v>1</v>
      </c>
      <c r="I278" s="225"/>
      <c r="J278" s="224">
        <f t="shared" si="15"/>
        <v>0</v>
      </c>
      <c r="K278" s="226"/>
      <c r="L278" s="37"/>
      <c r="M278" s="227" t="s">
        <v>1</v>
      </c>
      <c r="N278" s="228" t="s">
        <v>43</v>
      </c>
      <c r="O278" s="71"/>
      <c r="P278" s="229">
        <f t="shared" si="16"/>
        <v>0</v>
      </c>
      <c r="Q278" s="229">
        <v>1.5200000000000001E-3</v>
      </c>
      <c r="R278" s="229">
        <f t="shared" si="17"/>
        <v>1.5200000000000001E-3</v>
      </c>
      <c r="S278" s="229">
        <v>0</v>
      </c>
      <c r="T278" s="230">
        <f t="shared" si="18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31" t="s">
        <v>223</v>
      </c>
      <c r="AT278" s="231" t="s">
        <v>141</v>
      </c>
      <c r="AU278" s="231" t="s">
        <v>118</v>
      </c>
      <c r="AY278" s="16" t="s">
        <v>139</v>
      </c>
      <c r="BE278" s="109">
        <f t="shared" si="19"/>
        <v>0</v>
      </c>
      <c r="BF278" s="109">
        <f t="shared" si="20"/>
        <v>0</v>
      </c>
      <c r="BG278" s="109">
        <f t="shared" si="21"/>
        <v>0</v>
      </c>
      <c r="BH278" s="109">
        <f t="shared" si="22"/>
        <v>0</v>
      </c>
      <c r="BI278" s="109">
        <f t="shared" si="23"/>
        <v>0</v>
      </c>
      <c r="BJ278" s="16" t="s">
        <v>118</v>
      </c>
      <c r="BK278" s="232">
        <f t="shared" si="24"/>
        <v>0</v>
      </c>
      <c r="BL278" s="16" t="s">
        <v>223</v>
      </c>
      <c r="BM278" s="231" t="s">
        <v>491</v>
      </c>
    </row>
    <row r="279" spans="1:65" s="2" customFormat="1" ht="16.5" customHeight="1">
      <c r="A279" s="34"/>
      <c r="B279" s="35"/>
      <c r="C279" s="220" t="s">
        <v>492</v>
      </c>
      <c r="D279" s="220" t="s">
        <v>141</v>
      </c>
      <c r="E279" s="221" t="s">
        <v>493</v>
      </c>
      <c r="F279" s="222" t="s">
        <v>494</v>
      </c>
      <c r="G279" s="223" t="s">
        <v>231</v>
      </c>
      <c r="H279" s="224">
        <v>6</v>
      </c>
      <c r="I279" s="225"/>
      <c r="J279" s="224">
        <f t="shared" si="15"/>
        <v>0</v>
      </c>
      <c r="K279" s="226"/>
      <c r="L279" s="37"/>
      <c r="M279" s="227" t="s">
        <v>1</v>
      </c>
      <c r="N279" s="228" t="s">
        <v>43</v>
      </c>
      <c r="O279" s="71"/>
      <c r="P279" s="229">
        <f t="shared" si="16"/>
        <v>0</v>
      </c>
      <c r="Q279" s="229">
        <v>4.5999999999999999E-3</v>
      </c>
      <c r="R279" s="229">
        <f t="shared" si="17"/>
        <v>2.76E-2</v>
      </c>
      <c r="S279" s="229">
        <v>0</v>
      </c>
      <c r="T279" s="230">
        <f t="shared" si="18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31" t="s">
        <v>223</v>
      </c>
      <c r="AT279" s="231" t="s">
        <v>141</v>
      </c>
      <c r="AU279" s="231" t="s">
        <v>118</v>
      </c>
      <c r="AY279" s="16" t="s">
        <v>139</v>
      </c>
      <c r="BE279" s="109">
        <f t="shared" si="19"/>
        <v>0</v>
      </c>
      <c r="BF279" s="109">
        <f t="shared" si="20"/>
        <v>0</v>
      </c>
      <c r="BG279" s="109">
        <f t="shared" si="21"/>
        <v>0</v>
      </c>
      <c r="BH279" s="109">
        <f t="shared" si="22"/>
        <v>0</v>
      </c>
      <c r="BI279" s="109">
        <f t="shared" si="23"/>
        <v>0</v>
      </c>
      <c r="BJ279" s="16" t="s">
        <v>118</v>
      </c>
      <c r="BK279" s="232">
        <f t="shared" si="24"/>
        <v>0</v>
      </c>
      <c r="BL279" s="16" t="s">
        <v>223</v>
      </c>
      <c r="BM279" s="231" t="s">
        <v>495</v>
      </c>
    </row>
    <row r="280" spans="1:65" s="2" customFormat="1" ht="21.75" customHeight="1">
      <c r="A280" s="34"/>
      <c r="B280" s="35"/>
      <c r="C280" s="220" t="s">
        <v>496</v>
      </c>
      <c r="D280" s="220" t="s">
        <v>141</v>
      </c>
      <c r="E280" s="221" t="s">
        <v>497</v>
      </c>
      <c r="F280" s="222" t="s">
        <v>498</v>
      </c>
      <c r="G280" s="223" t="s">
        <v>231</v>
      </c>
      <c r="H280" s="224">
        <v>0.5</v>
      </c>
      <c r="I280" s="225"/>
      <c r="J280" s="224">
        <f t="shared" si="15"/>
        <v>0</v>
      </c>
      <c r="K280" s="226"/>
      <c r="L280" s="37"/>
      <c r="M280" s="227" t="s">
        <v>1</v>
      </c>
      <c r="N280" s="228" t="s">
        <v>43</v>
      </c>
      <c r="O280" s="71"/>
      <c r="P280" s="229">
        <f t="shared" si="16"/>
        <v>0</v>
      </c>
      <c r="Q280" s="229">
        <v>1.1100000000000001E-3</v>
      </c>
      <c r="R280" s="229">
        <f t="shared" si="17"/>
        <v>5.5500000000000005E-4</v>
      </c>
      <c r="S280" s="229">
        <v>0</v>
      </c>
      <c r="T280" s="230">
        <f t="shared" si="18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31" t="s">
        <v>223</v>
      </c>
      <c r="AT280" s="231" t="s">
        <v>141</v>
      </c>
      <c r="AU280" s="231" t="s">
        <v>118</v>
      </c>
      <c r="AY280" s="16" t="s">
        <v>139</v>
      </c>
      <c r="BE280" s="109">
        <f t="shared" si="19"/>
        <v>0</v>
      </c>
      <c r="BF280" s="109">
        <f t="shared" si="20"/>
        <v>0</v>
      </c>
      <c r="BG280" s="109">
        <f t="shared" si="21"/>
        <v>0</v>
      </c>
      <c r="BH280" s="109">
        <f t="shared" si="22"/>
        <v>0</v>
      </c>
      <c r="BI280" s="109">
        <f t="shared" si="23"/>
        <v>0</v>
      </c>
      <c r="BJ280" s="16" t="s">
        <v>118</v>
      </c>
      <c r="BK280" s="232">
        <f t="shared" si="24"/>
        <v>0</v>
      </c>
      <c r="BL280" s="16" t="s">
        <v>223</v>
      </c>
      <c r="BM280" s="231" t="s">
        <v>499</v>
      </c>
    </row>
    <row r="281" spans="1:65" s="2" customFormat="1" ht="21.75" customHeight="1">
      <c r="A281" s="34"/>
      <c r="B281" s="35"/>
      <c r="C281" s="220" t="s">
        <v>500</v>
      </c>
      <c r="D281" s="220" t="s">
        <v>141</v>
      </c>
      <c r="E281" s="221" t="s">
        <v>501</v>
      </c>
      <c r="F281" s="222" t="s">
        <v>502</v>
      </c>
      <c r="G281" s="223" t="s">
        <v>231</v>
      </c>
      <c r="H281" s="224">
        <v>21</v>
      </c>
      <c r="I281" s="225"/>
      <c r="J281" s="224">
        <f t="shared" si="15"/>
        <v>0</v>
      </c>
      <c r="K281" s="226"/>
      <c r="L281" s="37"/>
      <c r="M281" s="227" t="s">
        <v>1</v>
      </c>
      <c r="N281" s="228" t="s">
        <v>43</v>
      </c>
      <c r="O281" s="71"/>
      <c r="P281" s="229">
        <f t="shared" si="16"/>
        <v>0</v>
      </c>
      <c r="Q281" s="229">
        <v>0</v>
      </c>
      <c r="R281" s="229">
        <f t="shared" si="17"/>
        <v>0</v>
      </c>
      <c r="S281" s="229">
        <v>0</v>
      </c>
      <c r="T281" s="230">
        <f t="shared" si="18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31" t="s">
        <v>223</v>
      </c>
      <c r="AT281" s="231" t="s">
        <v>141</v>
      </c>
      <c r="AU281" s="231" t="s">
        <v>118</v>
      </c>
      <c r="AY281" s="16" t="s">
        <v>139</v>
      </c>
      <c r="BE281" s="109">
        <f t="shared" si="19"/>
        <v>0</v>
      </c>
      <c r="BF281" s="109">
        <f t="shared" si="20"/>
        <v>0</v>
      </c>
      <c r="BG281" s="109">
        <f t="shared" si="21"/>
        <v>0</v>
      </c>
      <c r="BH281" s="109">
        <f t="shared" si="22"/>
        <v>0</v>
      </c>
      <c r="BI281" s="109">
        <f t="shared" si="23"/>
        <v>0</v>
      </c>
      <c r="BJ281" s="16" t="s">
        <v>118</v>
      </c>
      <c r="BK281" s="232">
        <f t="shared" si="24"/>
        <v>0</v>
      </c>
      <c r="BL281" s="16" t="s">
        <v>223</v>
      </c>
      <c r="BM281" s="231" t="s">
        <v>503</v>
      </c>
    </row>
    <row r="282" spans="1:65" s="2" customFormat="1" ht="21.75" customHeight="1">
      <c r="A282" s="34"/>
      <c r="B282" s="35"/>
      <c r="C282" s="256" t="s">
        <v>504</v>
      </c>
      <c r="D282" s="256" t="s">
        <v>234</v>
      </c>
      <c r="E282" s="257" t="s">
        <v>505</v>
      </c>
      <c r="F282" s="258" t="s">
        <v>506</v>
      </c>
      <c r="G282" s="259" t="s">
        <v>231</v>
      </c>
      <c r="H282" s="260">
        <v>22.05</v>
      </c>
      <c r="I282" s="261"/>
      <c r="J282" s="260">
        <f t="shared" si="15"/>
        <v>0</v>
      </c>
      <c r="K282" s="262"/>
      <c r="L282" s="263"/>
      <c r="M282" s="264" t="s">
        <v>1</v>
      </c>
      <c r="N282" s="265" t="s">
        <v>43</v>
      </c>
      <c r="O282" s="71"/>
      <c r="P282" s="229">
        <f t="shared" si="16"/>
        <v>0</v>
      </c>
      <c r="Q282" s="229">
        <v>3.5E-4</v>
      </c>
      <c r="R282" s="229">
        <f t="shared" si="17"/>
        <v>7.7175000000000004E-3</v>
      </c>
      <c r="S282" s="229">
        <v>0</v>
      </c>
      <c r="T282" s="230">
        <f t="shared" si="18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31" t="s">
        <v>299</v>
      </c>
      <c r="AT282" s="231" t="s">
        <v>234</v>
      </c>
      <c r="AU282" s="231" t="s">
        <v>118</v>
      </c>
      <c r="AY282" s="16" t="s">
        <v>139</v>
      </c>
      <c r="BE282" s="109">
        <f t="shared" si="19"/>
        <v>0</v>
      </c>
      <c r="BF282" s="109">
        <f t="shared" si="20"/>
        <v>0</v>
      </c>
      <c r="BG282" s="109">
        <f t="shared" si="21"/>
        <v>0</v>
      </c>
      <c r="BH282" s="109">
        <f t="shared" si="22"/>
        <v>0</v>
      </c>
      <c r="BI282" s="109">
        <f t="shared" si="23"/>
        <v>0</v>
      </c>
      <c r="BJ282" s="16" t="s">
        <v>118</v>
      </c>
      <c r="BK282" s="232">
        <f t="shared" si="24"/>
        <v>0</v>
      </c>
      <c r="BL282" s="16" t="s">
        <v>223</v>
      </c>
      <c r="BM282" s="231" t="s">
        <v>507</v>
      </c>
    </row>
    <row r="283" spans="1:65" s="13" customFormat="1" ht="11.25">
      <c r="B283" s="233"/>
      <c r="C283" s="234"/>
      <c r="D283" s="235" t="s">
        <v>147</v>
      </c>
      <c r="E283" s="234"/>
      <c r="F283" s="237" t="s">
        <v>508</v>
      </c>
      <c r="G283" s="234"/>
      <c r="H283" s="238">
        <v>22.05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147</v>
      </c>
      <c r="AU283" s="244" t="s">
        <v>118</v>
      </c>
      <c r="AV283" s="13" t="s">
        <v>118</v>
      </c>
      <c r="AW283" s="13" t="s">
        <v>4</v>
      </c>
      <c r="AX283" s="13" t="s">
        <v>82</v>
      </c>
      <c r="AY283" s="244" t="s">
        <v>139</v>
      </c>
    </row>
    <row r="284" spans="1:65" s="2" customFormat="1" ht="16.5" customHeight="1">
      <c r="A284" s="34"/>
      <c r="B284" s="35"/>
      <c r="C284" s="256" t="s">
        <v>509</v>
      </c>
      <c r="D284" s="256" t="s">
        <v>234</v>
      </c>
      <c r="E284" s="257" t="s">
        <v>510</v>
      </c>
      <c r="F284" s="258" t="s">
        <v>511</v>
      </c>
      <c r="G284" s="259" t="s">
        <v>237</v>
      </c>
      <c r="H284" s="260">
        <v>6</v>
      </c>
      <c r="I284" s="261"/>
      <c r="J284" s="260">
        <f>ROUND(I284*H284,3)</f>
        <v>0</v>
      </c>
      <c r="K284" s="262"/>
      <c r="L284" s="263"/>
      <c r="M284" s="264" t="s">
        <v>1</v>
      </c>
      <c r="N284" s="265" t="s">
        <v>43</v>
      </c>
      <c r="O284" s="71"/>
      <c r="P284" s="229">
        <f>O284*H284</f>
        <v>0</v>
      </c>
      <c r="Q284" s="229">
        <v>3.0000000000000001E-5</v>
      </c>
      <c r="R284" s="229">
        <f>Q284*H284</f>
        <v>1.8000000000000001E-4</v>
      </c>
      <c r="S284" s="229">
        <v>0</v>
      </c>
      <c r="T284" s="23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31" t="s">
        <v>299</v>
      </c>
      <c r="AT284" s="231" t="s">
        <v>234</v>
      </c>
      <c r="AU284" s="231" t="s">
        <v>118</v>
      </c>
      <c r="AY284" s="16" t="s">
        <v>139</v>
      </c>
      <c r="BE284" s="109">
        <f>IF(N284="základná",J284,0)</f>
        <v>0</v>
      </c>
      <c r="BF284" s="109">
        <f>IF(N284="znížená",J284,0)</f>
        <v>0</v>
      </c>
      <c r="BG284" s="109">
        <f>IF(N284="zákl. prenesená",J284,0)</f>
        <v>0</v>
      </c>
      <c r="BH284" s="109">
        <f>IF(N284="zníž. prenesená",J284,0)</f>
        <v>0</v>
      </c>
      <c r="BI284" s="109">
        <f>IF(N284="nulová",J284,0)</f>
        <v>0</v>
      </c>
      <c r="BJ284" s="16" t="s">
        <v>118</v>
      </c>
      <c r="BK284" s="232">
        <f>ROUND(I284*H284,3)</f>
        <v>0</v>
      </c>
      <c r="BL284" s="16" t="s">
        <v>223</v>
      </c>
      <c r="BM284" s="231" t="s">
        <v>512</v>
      </c>
    </row>
    <row r="285" spans="1:65" s="2" customFormat="1" ht="21.75" customHeight="1">
      <c r="A285" s="34"/>
      <c r="B285" s="35"/>
      <c r="C285" s="220" t="s">
        <v>513</v>
      </c>
      <c r="D285" s="220" t="s">
        <v>141</v>
      </c>
      <c r="E285" s="221" t="s">
        <v>514</v>
      </c>
      <c r="F285" s="222" t="s">
        <v>515</v>
      </c>
      <c r="G285" s="223" t="s">
        <v>231</v>
      </c>
      <c r="H285" s="224">
        <v>28.5</v>
      </c>
      <c r="I285" s="225"/>
      <c r="J285" s="224">
        <f>ROUND(I285*H285,3)</f>
        <v>0</v>
      </c>
      <c r="K285" s="226"/>
      <c r="L285" s="37"/>
      <c r="M285" s="227" t="s">
        <v>1</v>
      </c>
      <c r="N285" s="228" t="s">
        <v>43</v>
      </c>
      <c r="O285" s="71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31" t="s">
        <v>223</v>
      </c>
      <c r="AT285" s="231" t="s">
        <v>141</v>
      </c>
      <c r="AU285" s="231" t="s">
        <v>118</v>
      </c>
      <c r="AY285" s="16" t="s">
        <v>139</v>
      </c>
      <c r="BE285" s="109">
        <f>IF(N285="základná",J285,0)</f>
        <v>0</v>
      </c>
      <c r="BF285" s="109">
        <f>IF(N285="znížená",J285,0)</f>
        <v>0</v>
      </c>
      <c r="BG285" s="109">
        <f>IF(N285="zákl. prenesená",J285,0)</f>
        <v>0</v>
      </c>
      <c r="BH285" s="109">
        <f>IF(N285="zníž. prenesená",J285,0)</f>
        <v>0</v>
      </c>
      <c r="BI285" s="109">
        <f>IF(N285="nulová",J285,0)</f>
        <v>0</v>
      </c>
      <c r="BJ285" s="16" t="s">
        <v>118</v>
      </c>
      <c r="BK285" s="232">
        <f>ROUND(I285*H285,3)</f>
        <v>0</v>
      </c>
      <c r="BL285" s="16" t="s">
        <v>223</v>
      </c>
      <c r="BM285" s="231" t="s">
        <v>516</v>
      </c>
    </row>
    <row r="286" spans="1:65" s="13" customFormat="1" ht="11.25">
      <c r="B286" s="233"/>
      <c r="C286" s="234"/>
      <c r="D286" s="235" t="s">
        <v>147</v>
      </c>
      <c r="E286" s="236" t="s">
        <v>1</v>
      </c>
      <c r="F286" s="237" t="s">
        <v>517</v>
      </c>
      <c r="G286" s="234"/>
      <c r="H286" s="238">
        <v>28.5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147</v>
      </c>
      <c r="AU286" s="244" t="s">
        <v>118</v>
      </c>
      <c r="AV286" s="13" t="s">
        <v>118</v>
      </c>
      <c r="AW286" s="13" t="s">
        <v>30</v>
      </c>
      <c r="AX286" s="13" t="s">
        <v>82</v>
      </c>
      <c r="AY286" s="244" t="s">
        <v>139</v>
      </c>
    </row>
    <row r="287" spans="1:65" s="2" customFormat="1" ht="33" customHeight="1">
      <c r="A287" s="34"/>
      <c r="B287" s="35"/>
      <c r="C287" s="220" t="s">
        <v>518</v>
      </c>
      <c r="D287" s="220" t="s">
        <v>141</v>
      </c>
      <c r="E287" s="221" t="s">
        <v>519</v>
      </c>
      <c r="F287" s="222" t="s">
        <v>520</v>
      </c>
      <c r="G287" s="223" t="s">
        <v>237</v>
      </c>
      <c r="H287" s="224">
        <v>2</v>
      </c>
      <c r="I287" s="225"/>
      <c r="J287" s="224">
        <f>ROUND(I287*H287,3)</f>
        <v>0</v>
      </c>
      <c r="K287" s="226"/>
      <c r="L287" s="37"/>
      <c r="M287" s="227" t="s">
        <v>1</v>
      </c>
      <c r="N287" s="228" t="s">
        <v>43</v>
      </c>
      <c r="O287" s="71"/>
      <c r="P287" s="229">
        <f>O287*H287</f>
        <v>0</v>
      </c>
      <c r="Q287" s="229">
        <v>1.70218</v>
      </c>
      <c r="R287" s="229">
        <f>Q287*H287</f>
        <v>3.4043600000000001</v>
      </c>
      <c r="S287" s="229">
        <v>0</v>
      </c>
      <c r="T287" s="230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31" t="s">
        <v>145</v>
      </c>
      <c r="AT287" s="231" t="s">
        <v>141</v>
      </c>
      <c r="AU287" s="231" t="s">
        <v>118</v>
      </c>
      <c r="AY287" s="16" t="s">
        <v>139</v>
      </c>
      <c r="BE287" s="109">
        <f>IF(N287="základná",J287,0)</f>
        <v>0</v>
      </c>
      <c r="BF287" s="109">
        <f>IF(N287="znížená",J287,0)</f>
        <v>0</v>
      </c>
      <c r="BG287" s="109">
        <f>IF(N287="zákl. prenesená",J287,0)</f>
        <v>0</v>
      </c>
      <c r="BH287" s="109">
        <f>IF(N287="zníž. prenesená",J287,0)</f>
        <v>0</v>
      </c>
      <c r="BI287" s="109">
        <f>IF(N287="nulová",J287,0)</f>
        <v>0</v>
      </c>
      <c r="BJ287" s="16" t="s">
        <v>118</v>
      </c>
      <c r="BK287" s="232">
        <f>ROUND(I287*H287,3)</f>
        <v>0</v>
      </c>
      <c r="BL287" s="16" t="s">
        <v>145</v>
      </c>
      <c r="BM287" s="231" t="s">
        <v>521</v>
      </c>
    </row>
    <row r="288" spans="1:65" s="2" customFormat="1" ht="21.75" customHeight="1">
      <c r="A288" s="34"/>
      <c r="B288" s="35"/>
      <c r="C288" s="220" t="s">
        <v>522</v>
      </c>
      <c r="D288" s="220" t="s">
        <v>141</v>
      </c>
      <c r="E288" s="221" t="s">
        <v>523</v>
      </c>
      <c r="F288" s="222" t="s">
        <v>524</v>
      </c>
      <c r="G288" s="223" t="s">
        <v>237</v>
      </c>
      <c r="H288" s="224">
        <v>2</v>
      </c>
      <c r="I288" s="225"/>
      <c r="J288" s="224">
        <f>ROUND(I288*H288,3)</f>
        <v>0</v>
      </c>
      <c r="K288" s="226"/>
      <c r="L288" s="37"/>
      <c r="M288" s="227" t="s">
        <v>1</v>
      </c>
      <c r="N288" s="228" t="s">
        <v>43</v>
      </c>
      <c r="O288" s="71"/>
      <c r="P288" s="229">
        <f>O288*H288</f>
        <v>0</v>
      </c>
      <c r="Q288" s="229">
        <v>4.1999999999999997E-3</v>
      </c>
      <c r="R288" s="229">
        <f>Q288*H288</f>
        <v>8.3999999999999995E-3</v>
      </c>
      <c r="S288" s="229">
        <v>0</v>
      </c>
      <c r="T288" s="230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31" t="s">
        <v>145</v>
      </c>
      <c r="AT288" s="231" t="s">
        <v>141</v>
      </c>
      <c r="AU288" s="231" t="s">
        <v>118</v>
      </c>
      <c r="AY288" s="16" t="s">
        <v>139</v>
      </c>
      <c r="BE288" s="109">
        <f>IF(N288="základná",J288,0)</f>
        <v>0</v>
      </c>
      <c r="BF288" s="109">
        <f>IF(N288="znížená",J288,0)</f>
        <v>0</v>
      </c>
      <c r="BG288" s="109">
        <f>IF(N288="zákl. prenesená",J288,0)</f>
        <v>0</v>
      </c>
      <c r="BH288" s="109">
        <f>IF(N288="zníž. prenesená",J288,0)</f>
        <v>0</v>
      </c>
      <c r="BI288" s="109">
        <f>IF(N288="nulová",J288,0)</f>
        <v>0</v>
      </c>
      <c r="BJ288" s="16" t="s">
        <v>118</v>
      </c>
      <c r="BK288" s="232">
        <f>ROUND(I288*H288,3)</f>
        <v>0</v>
      </c>
      <c r="BL288" s="16" t="s">
        <v>145</v>
      </c>
      <c r="BM288" s="231" t="s">
        <v>525</v>
      </c>
    </row>
    <row r="289" spans="1:65" s="2" customFormat="1" ht="21.75" customHeight="1">
      <c r="A289" s="34"/>
      <c r="B289" s="35"/>
      <c r="C289" s="256" t="s">
        <v>526</v>
      </c>
      <c r="D289" s="256" t="s">
        <v>234</v>
      </c>
      <c r="E289" s="257" t="s">
        <v>527</v>
      </c>
      <c r="F289" s="258" t="s">
        <v>528</v>
      </c>
      <c r="G289" s="259" t="s">
        <v>237</v>
      </c>
      <c r="H289" s="260">
        <v>2</v>
      </c>
      <c r="I289" s="261"/>
      <c r="J289" s="260">
        <f>ROUND(I289*H289,3)</f>
        <v>0</v>
      </c>
      <c r="K289" s="262"/>
      <c r="L289" s="263"/>
      <c r="M289" s="264" t="s">
        <v>1</v>
      </c>
      <c r="N289" s="265" t="s">
        <v>43</v>
      </c>
      <c r="O289" s="71"/>
      <c r="P289" s="229">
        <f>O289*H289</f>
        <v>0</v>
      </c>
      <c r="Q289" s="229">
        <v>3.5000000000000003E-2</v>
      </c>
      <c r="R289" s="229">
        <f>Q289*H289</f>
        <v>7.0000000000000007E-2</v>
      </c>
      <c r="S289" s="229">
        <v>0</v>
      </c>
      <c r="T289" s="23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31" t="s">
        <v>177</v>
      </c>
      <c r="AT289" s="231" t="s">
        <v>234</v>
      </c>
      <c r="AU289" s="231" t="s">
        <v>118</v>
      </c>
      <c r="AY289" s="16" t="s">
        <v>139</v>
      </c>
      <c r="BE289" s="109">
        <f>IF(N289="základná",J289,0)</f>
        <v>0</v>
      </c>
      <c r="BF289" s="109">
        <f>IF(N289="znížená",J289,0)</f>
        <v>0</v>
      </c>
      <c r="BG289" s="109">
        <f>IF(N289="zákl. prenesená",J289,0)</f>
        <v>0</v>
      </c>
      <c r="BH289" s="109">
        <f>IF(N289="zníž. prenesená",J289,0)</f>
        <v>0</v>
      </c>
      <c r="BI289" s="109">
        <f>IF(N289="nulová",J289,0)</f>
        <v>0</v>
      </c>
      <c r="BJ289" s="16" t="s">
        <v>118</v>
      </c>
      <c r="BK289" s="232">
        <f>ROUND(I289*H289,3)</f>
        <v>0</v>
      </c>
      <c r="BL289" s="16" t="s">
        <v>145</v>
      </c>
      <c r="BM289" s="231" t="s">
        <v>529</v>
      </c>
    </row>
    <row r="290" spans="1:65" s="2" customFormat="1" ht="21.75" customHeight="1">
      <c r="A290" s="34"/>
      <c r="B290" s="35"/>
      <c r="C290" s="220" t="s">
        <v>530</v>
      </c>
      <c r="D290" s="220" t="s">
        <v>141</v>
      </c>
      <c r="E290" s="221" t="s">
        <v>531</v>
      </c>
      <c r="F290" s="222" t="s">
        <v>532</v>
      </c>
      <c r="G290" s="223" t="s">
        <v>478</v>
      </c>
      <c r="H290" s="225"/>
      <c r="I290" s="225"/>
      <c r="J290" s="224">
        <f>ROUND(I290*H290,3)</f>
        <v>0</v>
      </c>
      <c r="K290" s="226"/>
      <c r="L290" s="37"/>
      <c r="M290" s="227" t="s">
        <v>1</v>
      </c>
      <c r="N290" s="228" t="s">
        <v>43</v>
      </c>
      <c r="O290" s="7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31" t="s">
        <v>223</v>
      </c>
      <c r="AT290" s="231" t="s">
        <v>141</v>
      </c>
      <c r="AU290" s="231" t="s">
        <v>118</v>
      </c>
      <c r="AY290" s="16" t="s">
        <v>139</v>
      </c>
      <c r="BE290" s="109">
        <f>IF(N290="základná",J290,0)</f>
        <v>0</v>
      </c>
      <c r="BF290" s="109">
        <f>IF(N290="znížená",J290,0)</f>
        <v>0</v>
      </c>
      <c r="BG290" s="109">
        <f>IF(N290="zákl. prenesená",J290,0)</f>
        <v>0</v>
      </c>
      <c r="BH290" s="109">
        <f>IF(N290="zníž. prenesená",J290,0)</f>
        <v>0</v>
      </c>
      <c r="BI290" s="109">
        <f>IF(N290="nulová",J290,0)</f>
        <v>0</v>
      </c>
      <c r="BJ290" s="16" t="s">
        <v>118</v>
      </c>
      <c r="BK290" s="232">
        <f>ROUND(I290*H290,3)</f>
        <v>0</v>
      </c>
      <c r="BL290" s="16" t="s">
        <v>223</v>
      </c>
      <c r="BM290" s="231" t="s">
        <v>533</v>
      </c>
    </row>
    <row r="291" spans="1:65" s="12" customFormat="1" ht="22.9" customHeight="1">
      <c r="B291" s="204"/>
      <c r="C291" s="205"/>
      <c r="D291" s="206" t="s">
        <v>76</v>
      </c>
      <c r="E291" s="218" t="s">
        <v>534</v>
      </c>
      <c r="F291" s="218" t="s">
        <v>535</v>
      </c>
      <c r="G291" s="205"/>
      <c r="H291" s="205"/>
      <c r="I291" s="208"/>
      <c r="J291" s="219">
        <f>BK291</f>
        <v>0</v>
      </c>
      <c r="K291" s="205"/>
      <c r="L291" s="210"/>
      <c r="M291" s="211"/>
      <c r="N291" s="212"/>
      <c r="O291" s="212"/>
      <c r="P291" s="213">
        <f>SUM(P292:P294)</f>
        <v>0</v>
      </c>
      <c r="Q291" s="212"/>
      <c r="R291" s="213">
        <f>SUM(R292:R294)</f>
        <v>7.3000000000000001E-3</v>
      </c>
      <c r="S291" s="212"/>
      <c r="T291" s="214">
        <f>SUM(T292:T294)</f>
        <v>0</v>
      </c>
      <c r="AR291" s="215" t="s">
        <v>118</v>
      </c>
      <c r="AT291" s="216" t="s">
        <v>76</v>
      </c>
      <c r="AU291" s="216" t="s">
        <v>82</v>
      </c>
      <c r="AY291" s="215" t="s">
        <v>139</v>
      </c>
      <c r="BK291" s="217">
        <f>SUM(BK292:BK294)</f>
        <v>0</v>
      </c>
    </row>
    <row r="292" spans="1:65" s="2" customFormat="1" ht="16.5" customHeight="1">
      <c r="A292" s="34"/>
      <c r="B292" s="35"/>
      <c r="C292" s="220" t="s">
        <v>536</v>
      </c>
      <c r="D292" s="220" t="s">
        <v>141</v>
      </c>
      <c r="E292" s="221" t="s">
        <v>537</v>
      </c>
      <c r="F292" s="222" t="s">
        <v>538</v>
      </c>
      <c r="G292" s="223" t="s">
        <v>237</v>
      </c>
      <c r="H292" s="224">
        <v>1</v>
      </c>
      <c r="I292" s="225"/>
      <c r="J292" s="224">
        <f>ROUND(I292*H292,3)</f>
        <v>0</v>
      </c>
      <c r="K292" s="226"/>
      <c r="L292" s="37"/>
      <c r="M292" s="227" t="s">
        <v>1</v>
      </c>
      <c r="N292" s="228" t="s">
        <v>43</v>
      </c>
      <c r="O292" s="7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31" t="s">
        <v>223</v>
      </c>
      <c r="AT292" s="231" t="s">
        <v>141</v>
      </c>
      <c r="AU292" s="231" t="s">
        <v>118</v>
      </c>
      <c r="AY292" s="16" t="s">
        <v>139</v>
      </c>
      <c r="BE292" s="109">
        <f>IF(N292="základná",J292,0)</f>
        <v>0</v>
      </c>
      <c r="BF292" s="109">
        <f>IF(N292="znížená",J292,0)</f>
        <v>0</v>
      </c>
      <c r="BG292" s="109">
        <f>IF(N292="zákl. prenesená",J292,0)</f>
        <v>0</v>
      </c>
      <c r="BH292" s="109">
        <f>IF(N292="zníž. prenesená",J292,0)</f>
        <v>0</v>
      </c>
      <c r="BI292" s="109">
        <f>IF(N292="nulová",J292,0)</f>
        <v>0</v>
      </c>
      <c r="BJ292" s="16" t="s">
        <v>118</v>
      </c>
      <c r="BK292" s="232">
        <f>ROUND(I292*H292,3)</f>
        <v>0</v>
      </c>
      <c r="BL292" s="16" t="s">
        <v>223</v>
      </c>
      <c r="BM292" s="231" t="s">
        <v>539</v>
      </c>
    </row>
    <row r="293" spans="1:65" s="2" customFormat="1" ht="33" customHeight="1">
      <c r="A293" s="34"/>
      <c r="B293" s="35"/>
      <c r="C293" s="256" t="s">
        <v>540</v>
      </c>
      <c r="D293" s="256" t="s">
        <v>234</v>
      </c>
      <c r="E293" s="257" t="s">
        <v>541</v>
      </c>
      <c r="F293" s="258" t="s">
        <v>542</v>
      </c>
      <c r="G293" s="259" t="s">
        <v>237</v>
      </c>
      <c r="H293" s="260">
        <v>1</v>
      </c>
      <c r="I293" s="261"/>
      <c r="J293" s="260">
        <f>ROUND(I293*H293,3)</f>
        <v>0</v>
      </c>
      <c r="K293" s="262"/>
      <c r="L293" s="263"/>
      <c r="M293" s="264" t="s">
        <v>1</v>
      </c>
      <c r="N293" s="265" t="s">
        <v>43</v>
      </c>
      <c r="O293" s="71"/>
      <c r="P293" s="229">
        <f>O293*H293</f>
        <v>0</v>
      </c>
      <c r="Q293" s="229">
        <v>7.3000000000000001E-3</v>
      </c>
      <c r="R293" s="229">
        <f>Q293*H293</f>
        <v>7.3000000000000001E-3</v>
      </c>
      <c r="S293" s="229">
        <v>0</v>
      </c>
      <c r="T293" s="230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31" t="s">
        <v>299</v>
      </c>
      <c r="AT293" s="231" t="s">
        <v>234</v>
      </c>
      <c r="AU293" s="231" t="s">
        <v>118</v>
      </c>
      <c r="AY293" s="16" t="s">
        <v>139</v>
      </c>
      <c r="BE293" s="109">
        <f>IF(N293="základná",J293,0)</f>
        <v>0</v>
      </c>
      <c r="BF293" s="109">
        <f>IF(N293="znížená",J293,0)</f>
        <v>0</v>
      </c>
      <c r="BG293" s="109">
        <f>IF(N293="zákl. prenesená",J293,0)</f>
        <v>0</v>
      </c>
      <c r="BH293" s="109">
        <f>IF(N293="zníž. prenesená",J293,0)</f>
        <v>0</v>
      </c>
      <c r="BI293" s="109">
        <f>IF(N293="nulová",J293,0)</f>
        <v>0</v>
      </c>
      <c r="BJ293" s="16" t="s">
        <v>118</v>
      </c>
      <c r="BK293" s="232">
        <f>ROUND(I293*H293,3)</f>
        <v>0</v>
      </c>
      <c r="BL293" s="16" t="s">
        <v>223</v>
      </c>
      <c r="BM293" s="231" t="s">
        <v>543</v>
      </c>
    </row>
    <row r="294" spans="1:65" s="2" customFormat="1" ht="21.75" customHeight="1">
      <c r="A294" s="34"/>
      <c r="B294" s="35"/>
      <c r="C294" s="220" t="s">
        <v>544</v>
      </c>
      <c r="D294" s="220" t="s">
        <v>141</v>
      </c>
      <c r="E294" s="221" t="s">
        <v>545</v>
      </c>
      <c r="F294" s="222" t="s">
        <v>546</v>
      </c>
      <c r="G294" s="223" t="s">
        <v>478</v>
      </c>
      <c r="H294" s="225"/>
      <c r="I294" s="225"/>
      <c r="J294" s="224">
        <f>ROUND(I294*H294,3)</f>
        <v>0</v>
      </c>
      <c r="K294" s="226"/>
      <c r="L294" s="37"/>
      <c r="M294" s="227" t="s">
        <v>1</v>
      </c>
      <c r="N294" s="228" t="s">
        <v>43</v>
      </c>
      <c r="O294" s="7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31" t="s">
        <v>223</v>
      </c>
      <c r="AT294" s="231" t="s">
        <v>141</v>
      </c>
      <c r="AU294" s="231" t="s">
        <v>118</v>
      </c>
      <c r="AY294" s="16" t="s">
        <v>139</v>
      </c>
      <c r="BE294" s="109">
        <f>IF(N294="základná",J294,0)</f>
        <v>0</v>
      </c>
      <c r="BF294" s="109">
        <f>IF(N294="znížená",J294,0)</f>
        <v>0</v>
      </c>
      <c r="BG294" s="109">
        <f>IF(N294="zákl. prenesená",J294,0)</f>
        <v>0</v>
      </c>
      <c r="BH294" s="109">
        <f>IF(N294="zníž. prenesená",J294,0)</f>
        <v>0</v>
      </c>
      <c r="BI294" s="109">
        <f>IF(N294="nulová",J294,0)</f>
        <v>0</v>
      </c>
      <c r="BJ294" s="16" t="s">
        <v>118</v>
      </c>
      <c r="BK294" s="232">
        <f>ROUND(I294*H294,3)</f>
        <v>0</v>
      </c>
      <c r="BL294" s="16" t="s">
        <v>223</v>
      </c>
      <c r="BM294" s="231" t="s">
        <v>547</v>
      </c>
    </row>
    <row r="295" spans="1:65" s="12" customFormat="1" ht="22.9" customHeight="1">
      <c r="B295" s="204"/>
      <c r="C295" s="205"/>
      <c r="D295" s="206" t="s">
        <v>76</v>
      </c>
      <c r="E295" s="218" t="s">
        <v>548</v>
      </c>
      <c r="F295" s="218" t="s">
        <v>549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SUM(P296:P303)</f>
        <v>0</v>
      </c>
      <c r="Q295" s="212"/>
      <c r="R295" s="213">
        <f>SUM(R296:R303)</f>
        <v>0.167571</v>
      </c>
      <c r="S295" s="212"/>
      <c r="T295" s="214">
        <f>SUM(T296:T303)</f>
        <v>0</v>
      </c>
      <c r="AR295" s="215" t="s">
        <v>118</v>
      </c>
      <c r="AT295" s="216" t="s">
        <v>76</v>
      </c>
      <c r="AU295" s="216" t="s">
        <v>82</v>
      </c>
      <c r="AY295" s="215" t="s">
        <v>139</v>
      </c>
      <c r="BK295" s="217">
        <f>SUM(BK296:BK303)</f>
        <v>0</v>
      </c>
    </row>
    <row r="296" spans="1:65" s="2" customFormat="1" ht="16.5" customHeight="1">
      <c r="A296" s="34"/>
      <c r="B296" s="35"/>
      <c r="C296" s="220" t="s">
        <v>550</v>
      </c>
      <c r="D296" s="220" t="s">
        <v>141</v>
      </c>
      <c r="E296" s="221" t="s">
        <v>551</v>
      </c>
      <c r="F296" s="222" t="s">
        <v>552</v>
      </c>
      <c r="G296" s="223" t="s">
        <v>206</v>
      </c>
      <c r="H296" s="224">
        <v>7.74</v>
      </c>
      <c r="I296" s="225"/>
      <c r="J296" s="224">
        <f>ROUND(I296*H296,3)</f>
        <v>0</v>
      </c>
      <c r="K296" s="226"/>
      <c r="L296" s="37"/>
      <c r="M296" s="227" t="s">
        <v>1</v>
      </c>
      <c r="N296" s="228" t="s">
        <v>43</v>
      </c>
      <c r="O296" s="71"/>
      <c r="P296" s="229">
        <f>O296*H296</f>
        <v>0</v>
      </c>
      <c r="Q296" s="229">
        <v>3.8500000000000001E-3</v>
      </c>
      <c r="R296" s="229">
        <f>Q296*H296</f>
        <v>2.9799000000000003E-2</v>
      </c>
      <c r="S296" s="229">
        <v>0</v>
      </c>
      <c r="T296" s="230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31" t="s">
        <v>223</v>
      </c>
      <c r="AT296" s="231" t="s">
        <v>141</v>
      </c>
      <c r="AU296" s="231" t="s">
        <v>118</v>
      </c>
      <c r="AY296" s="16" t="s">
        <v>139</v>
      </c>
      <c r="BE296" s="109">
        <f>IF(N296="základná",J296,0)</f>
        <v>0</v>
      </c>
      <c r="BF296" s="109">
        <f>IF(N296="znížená",J296,0)</f>
        <v>0</v>
      </c>
      <c r="BG296" s="109">
        <f>IF(N296="zákl. prenesená",J296,0)</f>
        <v>0</v>
      </c>
      <c r="BH296" s="109">
        <f>IF(N296="zníž. prenesená",J296,0)</f>
        <v>0</v>
      </c>
      <c r="BI296" s="109">
        <f>IF(N296="nulová",J296,0)</f>
        <v>0</v>
      </c>
      <c r="BJ296" s="16" t="s">
        <v>118</v>
      </c>
      <c r="BK296" s="232">
        <f>ROUND(I296*H296,3)</f>
        <v>0</v>
      </c>
      <c r="BL296" s="16" t="s">
        <v>223</v>
      </c>
      <c r="BM296" s="231" t="s">
        <v>553</v>
      </c>
    </row>
    <row r="297" spans="1:65" s="13" customFormat="1" ht="11.25">
      <c r="B297" s="233"/>
      <c r="C297" s="234"/>
      <c r="D297" s="235" t="s">
        <v>147</v>
      </c>
      <c r="E297" s="236" t="s">
        <v>1</v>
      </c>
      <c r="F297" s="237" t="s">
        <v>416</v>
      </c>
      <c r="G297" s="234"/>
      <c r="H297" s="238">
        <v>2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147</v>
      </c>
      <c r="AU297" s="244" t="s">
        <v>118</v>
      </c>
      <c r="AV297" s="13" t="s">
        <v>118</v>
      </c>
      <c r="AW297" s="13" t="s">
        <v>30</v>
      </c>
      <c r="AX297" s="13" t="s">
        <v>77</v>
      </c>
      <c r="AY297" s="244" t="s">
        <v>139</v>
      </c>
    </row>
    <row r="298" spans="1:65" s="13" customFormat="1" ht="11.25">
      <c r="B298" s="233"/>
      <c r="C298" s="234"/>
      <c r="D298" s="235" t="s">
        <v>147</v>
      </c>
      <c r="E298" s="236" t="s">
        <v>1</v>
      </c>
      <c r="F298" s="237" t="s">
        <v>417</v>
      </c>
      <c r="G298" s="234"/>
      <c r="H298" s="238">
        <v>2.16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147</v>
      </c>
      <c r="AU298" s="244" t="s">
        <v>118</v>
      </c>
      <c r="AV298" s="13" t="s">
        <v>118</v>
      </c>
      <c r="AW298" s="13" t="s">
        <v>30</v>
      </c>
      <c r="AX298" s="13" t="s">
        <v>77</v>
      </c>
      <c r="AY298" s="244" t="s">
        <v>139</v>
      </c>
    </row>
    <row r="299" spans="1:65" s="13" customFormat="1" ht="11.25">
      <c r="B299" s="233"/>
      <c r="C299" s="234"/>
      <c r="D299" s="235" t="s">
        <v>147</v>
      </c>
      <c r="E299" s="236" t="s">
        <v>1</v>
      </c>
      <c r="F299" s="237" t="s">
        <v>418</v>
      </c>
      <c r="G299" s="234"/>
      <c r="H299" s="238">
        <v>1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AT299" s="244" t="s">
        <v>147</v>
      </c>
      <c r="AU299" s="244" t="s">
        <v>118</v>
      </c>
      <c r="AV299" s="13" t="s">
        <v>118</v>
      </c>
      <c r="AW299" s="13" t="s">
        <v>30</v>
      </c>
      <c r="AX299" s="13" t="s">
        <v>77</v>
      </c>
      <c r="AY299" s="244" t="s">
        <v>139</v>
      </c>
    </row>
    <row r="300" spans="1:65" s="14" customFormat="1" ht="11.25">
      <c r="B300" s="245"/>
      <c r="C300" s="246"/>
      <c r="D300" s="235" t="s">
        <v>147</v>
      </c>
      <c r="E300" s="247" t="s">
        <v>1</v>
      </c>
      <c r="F300" s="248" t="s">
        <v>154</v>
      </c>
      <c r="G300" s="246"/>
      <c r="H300" s="249">
        <v>5.16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AT300" s="255" t="s">
        <v>147</v>
      </c>
      <c r="AU300" s="255" t="s">
        <v>118</v>
      </c>
      <c r="AV300" s="14" t="s">
        <v>145</v>
      </c>
      <c r="AW300" s="14" t="s">
        <v>30</v>
      </c>
      <c r="AX300" s="14" t="s">
        <v>82</v>
      </c>
      <c r="AY300" s="255" t="s">
        <v>139</v>
      </c>
    </row>
    <row r="301" spans="1:65" s="13" customFormat="1" ht="11.25">
      <c r="B301" s="233"/>
      <c r="C301" s="234"/>
      <c r="D301" s="235" t="s">
        <v>147</v>
      </c>
      <c r="E301" s="234"/>
      <c r="F301" s="237" t="s">
        <v>419</v>
      </c>
      <c r="G301" s="234"/>
      <c r="H301" s="238">
        <v>7.74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AT301" s="244" t="s">
        <v>147</v>
      </c>
      <c r="AU301" s="244" t="s">
        <v>118</v>
      </c>
      <c r="AV301" s="13" t="s">
        <v>118</v>
      </c>
      <c r="AW301" s="13" t="s">
        <v>4</v>
      </c>
      <c r="AX301" s="13" t="s">
        <v>82</v>
      </c>
      <c r="AY301" s="244" t="s">
        <v>139</v>
      </c>
    </row>
    <row r="302" spans="1:65" s="2" customFormat="1" ht="16.5" customHeight="1">
      <c r="A302" s="34"/>
      <c r="B302" s="35"/>
      <c r="C302" s="256" t="s">
        <v>554</v>
      </c>
      <c r="D302" s="256" t="s">
        <v>234</v>
      </c>
      <c r="E302" s="257" t="s">
        <v>555</v>
      </c>
      <c r="F302" s="258" t="s">
        <v>556</v>
      </c>
      <c r="G302" s="259" t="s">
        <v>206</v>
      </c>
      <c r="H302" s="260">
        <v>7.74</v>
      </c>
      <c r="I302" s="261"/>
      <c r="J302" s="260">
        <f>ROUND(I302*H302,3)</f>
        <v>0</v>
      </c>
      <c r="K302" s="262"/>
      <c r="L302" s="263"/>
      <c r="M302" s="264" t="s">
        <v>1</v>
      </c>
      <c r="N302" s="265" t="s">
        <v>43</v>
      </c>
      <c r="O302" s="71"/>
      <c r="P302" s="229">
        <f>O302*H302</f>
        <v>0</v>
      </c>
      <c r="Q302" s="229">
        <v>1.78E-2</v>
      </c>
      <c r="R302" s="229">
        <f>Q302*H302</f>
        <v>0.13777200000000001</v>
      </c>
      <c r="S302" s="229">
        <v>0</v>
      </c>
      <c r="T302" s="230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31" t="s">
        <v>299</v>
      </c>
      <c r="AT302" s="231" t="s">
        <v>234</v>
      </c>
      <c r="AU302" s="231" t="s">
        <v>118</v>
      </c>
      <c r="AY302" s="16" t="s">
        <v>139</v>
      </c>
      <c r="BE302" s="109">
        <f>IF(N302="základná",J302,0)</f>
        <v>0</v>
      </c>
      <c r="BF302" s="109">
        <f>IF(N302="znížená",J302,0)</f>
        <v>0</v>
      </c>
      <c r="BG302" s="109">
        <f>IF(N302="zákl. prenesená",J302,0)</f>
        <v>0</v>
      </c>
      <c r="BH302" s="109">
        <f>IF(N302="zníž. prenesená",J302,0)</f>
        <v>0</v>
      </c>
      <c r="BI302" s="109">
        <f>IF(N302="nulová",J302,0)</f>
        <v>0</v>
      </c>
      <c r="BJ302" s="16" t="s">
        <v>118</v>
      </c>
      <c r="BK302" s="232">
        <f>ROUND(I302*H302,3)</f>
        <v>0</v>
      </c>
      <c r="BL302" s="16" t="s">
        <v>223</v>
      </c>
      <c r="BM302" s="231" t="s">
        <v>557</v>
      </c>
    </row>
    <row r="303" spans="1:65" s="2" customFormat="1" ht="21.75" customHeight="1">
      <c r="A303" s="34"/>
      <c r="B303" s="35"/>
      <c r="C303" s="220" t="s">
        <v>558</v>
      </c>
      <c r="D303" s="220" t="s">
        <v>141</v>
      </c>
      <c r="E303" s="221" t="s">
        <v>559</v>
      </c>
      <c r="F303" s="222" t="s">
        <v>560</v>
      </c>
      <c r="G303" s="223" t="s">
        <v>478</v>
      </c>
      <c r="H303" s="225"/>
      <c r="I303" s="225"/>
      <c r="J303" s="224">
        <f>ROUND(I303*H303,3)</f>
        <v>0</v>
      </c>
      <c r="K303" s="226"/>
      <c r="L303" s="37"/>
      <c r="M303" s="227" t="s">
        <v>1</v>
      </c>
      <c r="N303" s="228" t="s">
        <v>43</v>
      </c>
      <c r="O303" s="7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31" t="s">
        <v>223</v>
      </c>
      <c r="AT303" s="231" t="s">
        <v>141</v>
      </c>
      <c r="AU303" s="231" t="s">
        <v>118</v>
      </c>
      <c r="AY303" s="16" t="s">
        <v>139</v>
      </c>
      <c r="BE303" s="109">
        <f>IF(N303="základná",J303,0)</f>
        <v>0</v>
      </c>
      <c r="BF303" s="109">
        <f>IF(N303="znížená",J303,0)</f>
        <v>0</v>
      </c>
      <c r="BG303" s="109">
        <f>IF(N303="zákl. prenesená",J303,0)</f>
        <v>0</v>
      </c>
      <c r="BH303" s="109">
        <f>IF(N303="zníž. prenesená",J303,0)</f>
        <v>0</v>
      </c>
      <c r="BI303" s="109">
        <f>IF(N303="nulová",J303,0)</f>
        <v>0</v>
      </c>
      <c r="BJ303" s="16" t="s">
        <v>118</v>
      </c>
      <c r="BK303" s="232">
        <f>ROUND(I303*H303,3)</f>
        <v>0</v>
      </c>
      <c r="BL303" s="16" t="s">
        <v>223</v>
      </c>
      <c r="BM303" s="231" t="s">
        <v>561</v>
      </c>
    </row>
    <row r="304" spans="1:65" s="12" customFormat="1" ht="25.9" customHeight="1">
      <c r="B304" s="204"/>
      <c r="C304" s="205"/>
      <c r="D304" s="206" t="s">
        <v>76</v>
      </c>
      <c r="E304" s="207" t="s">
        <v>234</v>
      </c>
      <c r="F304" s="207" t="s">
        <v>562</v>
      </c>
      <c r="G304" s="205"/>
      <c r="H304" s="205"/>
      <c r="I304" s="208"/>
      <c r="J304" s="209">
        <f>BK304</f>
        <v>0</v>
      </c>
      <c r="K304" s="205"/>
      <c r="L304" s="210"/>
      <c r="M304" s="211"/>
      <c r="N304" s="212"/>
      <c r="O304" s="212"/>
      <c r="P304" s="213">
        <f>P305</f>
        <v>0</v>
      </c>
      <c r="Q304" s="212"/>
      <c r="R304" s="213">
        <f>R305</f>
        <v>1.3600000000000001E-3</v>
      </c>
      <c r="S304" s="212"/>
      <c r="T304" s="214">
        <f>T305</f>
        <v>0</v>
      </c>
      <c r="AR304" s="215" t="s">
        <v>155</v>
      </c>
      <c r="AT304" s="216" t="s">
        <v>76</v>
      </c>
      <c r="AU304" s="216" t="s">
        <v>77</v>
      </c>
      <c r="AY304" s="215" t="s">
        <v>139</v>
      </c>
      <c r="BK304" s="217">
        <f>BK305</f>
        <v>0</v>
      </c>
    </row>
    <row r="305" spans="1:65" s="12" customFormat="1" ht="22.9" customHeight="1">
      <c r="B305" s="204"/>
      <c r="C305" s="205"/>
      <c r="D305" s="206" t="s">
        <v>76</v>
      </c>
      <c r="E305" s="218" t="s">
        <v>563</v>
      </c>
      <c r="F305" s="218" t="s">
        <v>564</v>
      </c>
      <c r="G305" s="205"/>
      <c r="H305" s="205"/>
      <c r="I305" s="208"/>
      <c r="J305" s="219">
        <f>BK305</f>
        <v>0</v>
      </c>
      <c r="K305" s="205"/>
      <c r="L305" s="210"/>
      <c r="M305" s="211"/>
      <c r="N305" s="212"/>
      <c r="O305" s="212"/>
      <c r="P305" s="213">
        <f>SUM(P306:P314)</f>
        <v>0</v>
      </c>
      <c r="Q305" s="212"/>
      <c r="R305" s="213">
        <f>SUM(R306:R314)</f>
        <v>1.3600000000000001E-3</v>
      </c>
      <c r="S305" s="212"/>
      <c r="T305" s="214">
        <f>SUM(T306:T314)</f>
        <v>0</v>
      </c>
      <c r="AR305" s="215" t="s">
        <v>155</v>
      </c>
      <c r="AT305" s="216" t="s">
        <v>76</v>
      </c>
      <c r="AU305" s="216" t="s">
        <v>82</v>
      </c>
      <c r="AY305" s="215" t="s">
        <v>139</v>
      </c>
      <c r="BK305" s="217">
        <f>SUM(BK306:BK314)</f>
        <v>0</v>
      </c>
    </row>
    <row r="306" spans="1:65" s="2" customFormat="1" ht="21.75" customHeight="1">
      <c r="A306" s="34"/>
      <c r="B306" s="35"/>
      <c r="C306" s="220" t="s">
        <v>565</v>
      </c>
      <c r="D306" s="220" t="s">
        <v>141</v>
      </c>
      <c r="E306" s="221" t="s">
        <v>566</v>
      </c>
      <c r="F306" s="222" t="s">
        <v>567</v>
      </c>
      <c r="G306" s="223" t="s">
        <v>231</v>
      </c>
      <c r="H306" s="224">
        <v>3</v>
      </c>
      <c r="I306" s="225"/>
      <c r="J306" s="224">
        <f t="shared" ref="J306:J314" si="25">ROUND(I306*H306,3)</f>
        <v>0</v>
      </c>
      <c r="K306" s="226"/>
      <c r="L306" s="37"/>
      <c r="M306" s="227" t="s">
        <v>1</v>
      </c>
      <c r="N306" s="228" t="s">
        <v>43</v>
      </c>
      <c r="O306" s="71"/>
      <c r="P306" s="229">
        <f t="shared" ref="P306:P314" si="26">O306*H306</f>
        <v>0</v>
      </c>
      <c r="Q306" s="229">
        <v>0</v>
      </c>
      <c r="R306" s="229">
        <f t="shared" ref="R306:R314" si="27">Q306*H306</f>
        <v>0</v>
      </c>
      <c r="S306" s="229">
        <v>0</v>
      </c>
      <c r="T306" s="230">
        <f t="shared" ref="T306:T314" si="28"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31" t="s">
        <v>439</v>
      </c>
      <c r="AT306" s="231" t="s">
        <v>141</v>
      </c>
      <c r="AU306" s="231" t="s">
        <v>118</v>
      </c>
      <c r="AY306" s="16" t="s">
        <v>139</v>
      </c>
      <c r="BE306" s="109">
        <f t="shared" ref="BE306:BE314" si="29">IF(N306="základná",J306,0)</f>
        <v>0</v>
      </c>
      <c r="BF306" s="109">
        <f t="shared" ref="BF306:BF314" si="30">IF(N306="znížená",J306,0)</f>
        <v>0</v>
      </c>
      <c r="BG306" s="109">
        <f t="shared" ref="BG306:BG314" si="31">IF(N306="zákl. prenesená",J306,0)</f>
        <v>0</v>
      </c>
      <c r="BH306" s="109">
        <f t="shared" ref="BH306:BH314" si="32">IF(N306="zníž. prenesená",J306,0)</f>
        <v>0</v>
      </c>
      <c r="BI306" s="109">
        <f t="shared" ref="BI306:BI314" si="33">IF(N306="nulová",J306,0)</f>
        <v>0</v>
      </c>
      <c r="BJ306" s="16" t="s">
        <v>118</v>
      </c>
      <c r="BK306" s="232">
        <f t="shared" ref="BK306:BK314" si="34">ROUND(I306*H306,3)</f>
        <v>0</v>
      </c>
      <c r="BL306" s="16" t="s">
        <v>439</v>
      </c>
      <c r="BM306" s="231" t="s">
        <v>568</v>
      </c>
    </row>
    <row r="307" spans="1:65" s="2" customFormat="1" ht="16.5" customHeight="1">
      <c r="A307" s="34"/>
      <c r="B307" s="35"/>
      <c r="C307" s="256" t="s">
        <v>569</v>
      </c>
      <c r="D307" s="256" t="s">
        <v>234</v>
      </c>
      <c r="E307" s="257" t="s">
        <v>570</v>
      </c>
      <c r="F307" s="258" t="s">
        <v>571</v>
      </c>
      <c r="G307" s="259" t="s">
        <v>231</v>
      </c>
      <c r="H307" s="260">
        <v>3</v>
      </c>
      <c r="I307" s="261"/>
      <c r="J307" s="260">
        <f t="shared" si="25"/>
        <v>0</v>
      </c>
      <c r="K307" s="262"/>
      <c r="L307" s="263"/>
      <c r="M307" s="264" t="s">
        <v>1</v>
      </c>
      <c r="N307" s="265" t="s">
        <v>43</v>
      </c>
      <c r="O307" s="71"/>
      <c r="P307" s="229">
        <f t="shared" si="26"/>
        <v>0</v>
      </c>
      <c r="Q307" s="229">
        <v>1.1E-4</v>
      </c>
      <c r="R307" s="229">
        <f t="shared" si="27"/>
        <v>3.3E-4</v>
      </c>
      <c r="S307" s="229">
        <v>0</v>
      </c>
      <c r="T307" s="230">
        <f t="shared" si="28"/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31" t="s">
        <v>572</v>
      </c>
      <c r="AT307" s="231" t="s">
        <v>234</v>
      </c>
      <c r="AU307" s="231" t="s">
        <v>118</v>
      </c>
      <c r="AY307" s="16" t="s">
        <v>139</v>
      </c>
      <c r="BE307" s="109">
        <f t="shared" si="29"/>
        <v>0</v>
      </c>
      <c r="BF307" s="109">
        <f t="shared" si="30"/>
        <v>0</v>
      </c>
      <c r="BG307" s="109">
        <f t="shared" si="31"/>
        <v>0</v>
      </c>
      <c r="BH307" s="109">
        <f t="shared" si="32"/>
        <v>0</v>
      </c>
      <c r="BI307" s="109">
        <f t="shared" si="33"/>
        <v>0</v>
      </c>
      <c r="BJ307" s="16" t="s">
        <v>118</v>
      </c>
      <c r="BK307" s="232">
        <f t="shared" si="34"/>
        <v>0</v>
      </c>
      <c r="BL307" s="16" t="s">
        <v>572</v>
      </c>
      <c r="BM307" s="231" t="s">
        <v>573</v>
      </c>
    </row>
    <row r="308" spans="1:65" s="2" customFormat="1" ht="21.75" customHeight="1">
      <c r="A308" s="34"/>
      <c r="B308" s="35"/>
      <c r="C308" s="220" t="s">
        <v>574</v>
      </c>
      <c r="D308" s="220" t="s">
        <v>141</v>
      </c>
      <c r="E308" s="221" t="s">
        <v>575</v>
      </c>
      <c r="F308" s="222" t="s">
        <v>576</v>
      </c>
      <c r="G308" s="223" t="s">
        <v>237</v>
      </c>
      <c r="H308" s="224">
        <v>1</v>
      </c>
      <c r="I308" s="225"/>
      <c r="J308" s="224">
        <f t="shared" si="25"/>
        <v>0</v>
      </c>
      <c r="K308" s="226"/>
      <c r="L308" s="37"/>
      <c r="M308" s="227" t="s">
        <v>1</v>
      </c>
      <c r="N308" s="228" t="s">
        <v>43</v>
      </c>
      <c r="O308" s="71"/>
      <c r="P308" s="229">
        <f t="shared" si="26"/>
        <v>0</v>
      </c>
      <c r="Q308" s="229">
        <v>0</v>
      </c>
      <c r="R308" s="229">
        <f t="shared" si="27"/>
        <v>0</v>
      </c>
      <c r="S308" s="229">
        <v>0</v>
      </c>
      <c r="T308" s="230">
        <f t="shared" si="28"/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31" t="s">
        <v>439</v>
      </c>
      <c r="AT308" s="231" t="s">
        <v>141</v>
      </c>
      <c r="AU308" s="231" t="s">
        <v>118</v>
      </c>
      <c r="AY308" s="16" t="s">
        <v>139</v>
      </c>
      <c r="BE308" s="109">
        <f t="shared" si="29"/>
        <v>0</v>
      </c>
      <c r="BF308" s="109">
        <f t="shared" si="30"/>
        <v>0</v>
      </c>
      <c r="BG308" s="109">
        <f t="shared" si="31"/>
        <v>0</v>
      </c>
      <c r="BH308" s="109">
        <f t="shared" si="32"/>
        <v>0</v>
      </c>
      <c r="BI308" s="109">
        <f t="shared" si="33"/>
        <v>0</v>
      </c>
      <c r="BJ308" s="16" t="s">
        <v>118</v>
      </c>
      <c r="BK308" s="232">
        <f t="shared" si="34"/>
        <v>0</v>
      </c>
      <c r="BL308" s="16" t="s">
        <v>439</v>
      </c>
      <c r="BM308" s="231" t="s">
        <v>577</v>
      </c>
    </row>
    <row r="309" spans="1:65" s="2" customFormat="1" ht="21.75" customHeight="1">
      <c r="A309" s="34"/>
      <c r="B309" s="35"/>
      <c r="C309" s="256" t="s">
        <v>578</v>
      </c>
      <c r="D309" s="256" t="s">
        <v>234</v>
      </c>
      <c r="E309" s="257" t="s">
        <v>579</v>
      </c>
      <c r="F309" s="258" t="s">
        <v>580</v>
      </c>
      <c r="G309" s="259" t="s">
        <v>237</v>
      </c>
      <c r="H309" s="260">
        <v>1</v>
      </c>
      <c r="I309" s="261"/>
      <c r="J309" s="260">
        <f t="shared" si="25"/>
        <v>0</v>
      </c>
      <c r="K309" s="262"/>
      <c r="L309" s="263"/>
      <c r="M309" s="264" t="s">
        <v>1</v>
      </c>
      <c r="N309" s="265" t="s">
        <v>43</v>
      </c>
      <c r="O309" s="71"/>
      <c r="P309" s="229">
        <f t="shared" si="26"/>
        <v>0</v>
      </c>
      <c r="Q309" s="229">
        <v>1.0000000000000001E-5</v>
      </c>
      <c r="R309" s="229">
        <f t="shared" si="27"/>
        <v>1.0000000000000001E-5</v>
      </c>
      <c r="S309" s="229">
        <v>0</v>
      </c>
      <c r="T309" s="230">
        <f t="shared" si="28"/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31" t="s">
        <v>572</v>
      </c>
      <c r="AT309" s="231" t="s">
        <v>234</v>
      </c>
      <c r="AU309" s="231" t="s">
        <v>118</v>
      </c>
      <c r="AY309" s="16" t="s">
        <v>139</v>
      </c>
      <c r="BE309" s="109">
        <f t="shared" si="29"/>
        <v>0</v>
      </c>
      <c r="BF309" s="109">
        <f t="shared" si="30"/>
        <v>0</v>
      </c>
      <c r="BG309" s="109">
        <f t="shared" si="31"/>
        <v>0</v>
      </c>
      <c r="BH309" s="109">
        <f t="shared" si="32"/>
        <v>0</v>
      </c>
      <c r="BI309" s="109">
        <f t="shared" si="33"/>
        <v>0</v>
      </c>
      <c r="BJ309" s="16" t="s">
        <v>118</v>
      </c>
      <c r="BK309" s="232">
        <f t="shared" si="34"/>
        <v>0</v>
      </c>
      <c r="BL309" s="16" t="s">
        <v>572</v>
      </c>
      <c r="BM309" s="231" t="s">
        <v>581</v>
      </c>
    </row>
    <row r="310" spans="1:65" s="2" customFormat="1" ht="21.75" customHeight="1">
      <c r="A310" s="34"/>
      <c r="B310" s="35"/>
      <c r="C310" s="220" t="s">
        <v>582</v>
      </c>
      <c r="D310" s="220" t="s">
        <v>141</v>
      </c>
      <c r="E310" s="221" t="s">
        <v>583</v>
      </c>
      <c r="F310" s="222" t="s">
        <v>584</v>
      </c>
      <c r="G310" s="223" t="s">
        <v>237</v>
      </c>
      <c r="H310" s="224">
        <v>6</v>
      </c>
      <c r="I310" s="225"/>
      <c r="J310" s="224">
        <f t="shared" si="25"/>
        <v>0</v>
      </c>
      <c r="K310" s="226"/>
      <c r="L310" s="37"/>
      <c r="M310" s="227" t="s">
        <v>1</v>
      </c>
      <c r="N310" s="228" t="s">
        <v>43</v>
      </c>
      <c r="O310" s="71"/>
      <c r="P310" s="229">
        <f t="shared" si="26"/>
        <v>0</v>
      </c>
      <c r="Q310" s="229">
        <v>0</v>
      </c>
      <c r="R310" s="229">
        <f t="shared" si="27"/>
        <v>0</v>
      </c>
      <c r="S310" s="229">
        <v>0</v>
      </c>
      <c r="T310" s="230">
        <f t="shared" si="28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31" t="s">
        <v>439</v>
      </c>
      <c r="AT310" s="231" t="s">
        <v>141</v>
      </c>
      <c r="AU310" s="231" t="s">
        <v>118</v>
      </c>
      <c r="AY310" s="16" t="s">
        <v>139</v>
      </c>
      <c r="BE310" s="109">
        <f t="shared" si="29"/>
        <v>0</v>
      </c>
      <c r="BF310" s="109">
        <f t="shared" si="30"/>
        <v>0</v>
      </c>
      <c r="BG310" s="109">
        <f t="shared" si="31"/>
        <v>0</v>
      </c>
      <c r="BH310" s="109">
        <f t="shared" si="32"/>
        <v>0</v>
      </c>
      <c r="BI310" s="109">
        <f t="shared" si="33"/>
        <v>0</v>
      </c>
      <c r="BJ310" s="16" t="s">
        <v>118</v>
      </c>
      <c r="BK310" s="232">
        <f t="shared" si="34"/>
        <v>0</v>
      </c>
      <c r="BL310" s="16" t="s">
        <v>439</v>
      </c>
      <c r="BM310" s="231" t="s">
        <v>585</v>
      </c>
    </row>
    <row r="311" spans="1:65" s="2" customFormat="1" ht="21.75" customHeight="1">
      <c r="A311" s="34"/>
      <c r="B311" s="35"/>
      <c r="C311" s="220" t="s">
        <v>586</v>
      </c>
      <c r="D311" s="220" t="s">
        <v>141</v>
      </c>
      <c r="E311" s="221" t="s">
        <v>587</v>
      </c>
      <c r="F311" s="222" t="s">
        <v>588</v>
      </c>
      <c r="G311" s="223" t="s">
        <v>237</v>
      </c>
      <c r="H311" s="224">
        <v>1</v>
      </c>
      <c r="I311" s="225"/>
      <c r="J311" s="224">
        <f t="shared" si="25"/>
        <v>0</v>
      </c>
      <c r="K311" s="226"/>
      <c r="L311" s="37"/>
      <c r="M311" s="227" t="s">
        <v>1</v>
      </c>
      <c r="N311" s="228" t="s">
        <v>43</v>
      </c>
      <c r="O311" s="71"/>
      <c r="P311" s="229">
        <f t="shared" si="26"/>
        <v>0</v>
      </c>
      <c r="Q311" s="229">
        <v>0</v>
      </c>
      <c r="R311" s="229">
        <f t="shared" si="27"/>
        <v>0</v>
      </c>
      <c r="S311" s="229">
        <v>0</v>
      </c>
      <c r="T311" s="230">
        <f t="shared" si="28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31" t="s">
        <v>439</v>
      </c>
      <c r="AT311" s="231" t="s">
        <v>141</v>
      </c>
      <c r="AU311" s="231" t="s">
        <v>118</v>
      </c>
      <c r="AY311" s="16" t="s">
        <v>139</v>
      </c>
      <c r="BE311" s="109">
        <f t="shared" si="29"/>
        <v>0</v>
      </c>
      <c r="BF311" s="109">
        <f t="shared" si="30"/>
        <v>0</v>
      </c>
      <c r="BG311" s="109">
        <f t="shared" si="31"/>
        <v>0</v>
      </c>
      <c r="BH311" s="109">
        <f t="shared" si="32"/>
        <v>0</v>
      </c>
      <c r="BI311" s="109">
        <f t="shared" si="33"/>
        <v>0</v>
      </c>
      <c r="BJ311" s="16" t="s">
        <v>118</v>
      </c>
      <c r="BK311" s="232">
        <f t="shared" si="34"/>
        <v>0</v>
      </c>
      <c r="BL311" s="16" t="s">
        <v>439</v>
      </c>
      <c r="BM311" s="231" t="s">
        <v>589</v>
      </c>
    </row>
    <row r="312" spans="1:65" s="2" customFormat="1" ht="21.75" customHeight="1">
      <c r="A312" s="34"/>
      <c r="B312" s="35"/>
      <c r="C312" s="256" t="s">
        <v>590</v>
      </c>
      <c r="D312" s="256" t="s">
        <v>234</v>
      </c>
      <c r="E312" s="257" t="s">
        <v>591</v>
      </c>
      <c r="F312" s="258" t="s">
        <v>592</v>
      </c>
      <c r="G312" s="259" t="s">
        <v>237</v>
      </c>
      <c r="H312" s="260">
        <v>1</v>
      </c>
      <c r="I312" s="261"/>
      <c r="J312" s="260">
        <f t="shared" si="25"/>
        <v>0</v>
      </c>
      <c r="K312" s="262"/>
      <c r="L312" s="263"/>
      <c r="M312" s="264" t="s">
        <v>1</v>
      </c>
      <c r="N312" s="265" t="s">
        <v>43</v>
      </c>
      <c r="O312" s="71"/>
      <c r="P312" s="229">
        <f t="shared" si="26"/>
        <v>0</v>
      </c>
      <c r="Q312" s="229">
        <v>6.9999999999999994E-5</v>
      </c>
      <c r="R312" s="229">
        <f t="shared" si="27"/>
        <v>6.9999999999999994E-5</v>
      </c>
      <c r="S312" s="229">
        <v>0</v>
      </c>
      <c r="T312" s="230">
        <f t="shared" si="28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31" t="s">
        <v>572</v>
      </c>
      <c r="AT312" s="231" t="s">
        <v>234</v>
      </c>
      <c r="AU312" s="231" t="s">
        <v>118</v>
      </c>
      <c r="AY312" s="16" t="s">
        <v>139</v>
      </c>
      <c r="BE312" s="109">
        <f t="shared" si="29"/>
        <v>0</v>
      </c>
      <c r="BF312" s="109">
        <f t="shared" si="30"/>
        <v>0</v>
      </c>
      <c r="BG312" s="109">
        <f t="shared" si="31"/>
        <v>0</v>
      </c>
      <c r="BH312" s="109">
        <f t="shared" si="32"/>
        <v>0</v>
      </c>
      <c r="BI312" s="109">
        <f t="shared" si="33"/>
        <v>0</v>
      </c>
      <c r="BJ312" s="16" t="s">
        <v>118</v>
      </c>
      <c r="BK312" s="232">
        <f t="shared" si="34"/>
        <v>0</v>
      </c>
      <c r="BL312" s="16" t="s">
        <v>572</v>
      </c>
      <c r="BM312" s="231" t="s">
        <v>593</v>
      </c>
    </row>
    <row r="313" spans="1:65" s="2" customFormat="1" ht="21.75" customHeight="1">
      <c r="A313" s="34"/>
      <c r="B313" s="35"/>
      <c r="C313" s="220" t="s">
        <v>594</v>
      </c>
      <c r="D313" s="220" t="s">
        <v>141</v>
      </c>
      <c r="E313" s="221" t="s">
        <v>595</v>
      </c>
      <c r="F313" s="222" t="s">
        <v>596</v>
      </c>
      <c r="G313" s="223" t="s">
        <v>231</v>
      </c>
      <c r="H313" s="224">
        <v>5</v>
      </c>
      <c r="I313" s="225"/>
      <c r="J313" s="224">
        <f t="shared" si="25"/>
        <v>0</v>
      </c>
      <c r="K313" s="226"/>
      <c r="L313" s="37"/>
      <c r="M313" s="227" t="s">
        <v>1</v>
      </c>
      <c r="N313" s="228" t="s">
        <v>43</v>
      </c>
      <c r="O313" s="71"/>
      <c r="P313" s="229">
        <f t="shared" si="26"/>
        <v>0</v>
      </c>
      <c r="Q313" s="229">
        <v>0</v>
      </c>
      <c r="R313" s="229">
        <f t="shared" si="27"/>
        <v>0</v>
      </c>
      <c r="S313" s="229">
        <v>0</v>
      </c>
      <c r="T313" s="230">
        <f t="shared" si="28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31" t="s">
        <v>439</v>
      </c>
      <c r="AT313" s="231" t="s">
        <v>141</v>
      </c>
      <c r="AU313" s="231" t="s">
        <v>118</v>
      </c>
      <c r="AY313" s="16" t="s">
        <v>139</v>
      </c>
      <c r="BE313" s="109">
        <f t="shared" si="29"/>
        <v>0</v>
      </c>
      <c r="BF313" s="109">
        <f t="shared" si="30"/>
        <v>0</v>
      </c>
      <c r="BG313" s="109">
        <f t="shared" si="31"/>
        <v>0</v>
      </c>
      <c r="BH313" s="109">
        <f t="shared" si="32"/>
        <v>0</v>
      </c>
      <c r="BI313" s="109">
        <f t="shared" si="33"/>
        <v>0</v>
      </c>
      <c r="BJ313" s="16" t="s">
        <v>118</v>
      </c>
      <c r="BK313" s="232">
        <f t="shared" si="34"/>
        <v>0</v>
      </c>
      <c r="BL313" s="16" t="s">
        <v>439</v>
      </c>
      <c r="BM313" s="231" t="s">
        <v>597</v>
      </c>
    </row>
    <row r="314" spans="1:65" s="2" customFormat="1" ht="16.5" customHeight="1">
      <c r="A314" s="34"/>
      <c r="B314" s="35"/>
      <c r="C314" s="256" t="s">
        <v>461</v>
      </c>
      <c r="D314" s="256" t="s">
        <v>234</v>
      </c>
      <c r="E314" s="257" t="s">
        <v>598</v>
      </c>
      <c r="F314" s="258" t="s">
        <v>599</v>
      </c>
      <c r="G314" s="259" t="s">
        <v>231</v>
      </c>
      <c r="H314" s="260">
        <v>5</v>
      </c>
      <c r="I314" s="261"/>
      <c r="J314" s="260">
        <f t="shared" si="25"/>
        <v>0</v>
      </c>
      <c r="K314" s="262"/>
      <c r="L314" s="263"/>
      <c r="M314" s="266" t="s">
        <v>1</v>
      </c>
      <c r="N314" s="267" t="s">
        <v>43</v>
      </c>
      <c r="O314" s="268"/>
      <c r="P314" s="269">
        <f t="shared" si="26"/>
        <v>0</v>
      </c>
      <c r="Q314" s="269">
        <v>1.9000000000000001E-4</v>
      </c>
      <c r="R314" s="269">
        <f t="shared" si="27"/>
        <v>9.5000000000000011E-4</v>
      </c>
      <c r="S314" s="269">
        <v>0</v>
      </c>
      <c r="T314" s="270">
        <f t="shared" si="28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31" t="s">
        <v>572</v>
      </c>
      <c r="AT314" s="231" t="s">
        <v>234</v>
      </c>
      <c r="AU314" s="231" t="s">
        <v>118</v>
      </c>
      <c r="AY314" s="16" t="s">
        <v>139</v>
      </c>
      <c r="BE314" s="109">
        <f t="shared" si="29"/>
        <v>0</v>
      </c>
      <c r="BF314" s="109">
        <f t="shared" si="30"/>
        <v>0</v>
      </c>
      <c r="BG314" s="109">
        <f t="shared" si="31"/>
        <v>0</v>
      </c>
      <c r="BH314" s="109">
        <f t="shared" si="32"/>
        <v>0</v>
      </c>
      <c r="BI314" s="109">
        <f t="shared" si="33"/>
        <v>0</v>
      </c>
      <c r="BJ314" s="16" t="s">
        <v>118</v>
      </c>
      <c r="BK314" s="232">
        <f t="shared" si="34"/>
        <v>0</v>
      </c>
      <c r="BL314" s="16" t="s">
        <v>572</v>
      </c>
      <c r="BM314" s="231" t="s">
        <v>600</v>
      </c>
    </row>
    <row r="315" spans="1:65" s="2" customFormat="1" ht="6.95" customHeight="1">
      <c r="A315" s="34"/>
      <c r="B315" s="54"/>
      <c r="C315" s="55"/>
      <c r="D315" s="55"/>
      <c r="E315" s="55"/>
      <c r="F315" s="55"/>
      <c r="G315" s="55"/>
      <c r="H315" s="55"/>
      <c r="I315" s="162"/>
      <c r="J315" s="55"/>
      <c r="K315" s="55"/>
      <c r="L315" s="37"/>
      <c r="M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</row>
  </sheetData>
  <sheetProtection algorithmName="SHA-512" hashValue="MYRcJ81CG+0TQlPjnioFTCYNiy2BvkhH66AEd1N+VJfxPxXSS1rvEIMdYU/prHkmvoT6WZO66sTlT755RgX3FA==" saltValue="UOTLEbpUmP+N9i2lIaIJSIG6mkdFs2G8kzMICLBl2UBgtdHlWoKXyHRiIKIfE572RF9mQ7GV4i9Fh/5XJoDxcQ==" spinCount="100000" sheet="1" objects="1" scenarios="1" formatColumns="0" formatRows="0" autoFilter="0"/>
  <autoFilter ref="C136:K314" xr:uid="{00000000-0009-0000-0000-000001000000}"/>
  <mergeCells count="11">
    <mergeCell ref="L2:V2"/>
    <mergeCell ref="D114:F114"/>
    <mergeCell ref="D115:F115"/>
    <mergeCell ref="D116:F116"/>
    <mergeCell ref="D117:F117"/>
    <mergeCell ref="E129:H129"/>
    <mergeCell ref="E7:H7"/>
    <mergeCell ref="E16:H16"/>
    <mergeCell ref="E25:H25"/>
    <mergeCell ref="E85:H85"/>
    <mergeCell ref="D113:F1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1366 - ZŠ Šaštín-Stráže -...</vt:lpstr>
      <vt:lpstr>'1366 - ZŠ Šaštín-Stráže -...'!Názvy_tlače</vt:lpstr>
      <vt:lpstr>'Rekapitulácia stavby'!Názvy_tlače</vt:lpstr>
      <vt:lpstr>'1366 - ZŠ Šaštín-Stráže -...'!Oblasť_tlače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DESKTOP-P41UQF1\Havetta</dc:creator>
  <cp:lastModifiedBy>Iveta</cp:lastModifiedBy>
  <dcterms:created xsi:type="dcterms:W3CDTF">2020-07-01T09:06:58Z</dcterms:created>
  <dcterms:modified xsi:type="dcterms:W3CDTF">2020-07-04T07:57:28Z</dcterms:modified>
</cp:coreProperties>
</file>